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41" activeTab="3"/>
  </bookViews>
  <sheets>
    <sheet name="Daft.Upah" sheetId="1" r:id="rId1"/>
    <sheet name="daftar harga bahan" sheetId="2" r:id="rId2"/>
    <sheet name="sat.pekerjaan" sheetId="3" r:id="rId3"/>
    <sheet name="analisa SNI" sheetId="4" r:id="rId4"/>
    <sheet name="Sheet1" sheetId="5" r:id="rId5"/>
  </sheets>
  <definedNames>
    <definedName name="_xlnm.Print_Area" localSheetId="3">'analisa SNI'!$A$1:$I$3993</definedName>
    <definedName name="_xlnm.Print_Area" localSheetId="1">'daftar harga bahan'!$A$1:$G$540</definedName>
    <definedName name="_xlnm.Print_Area" localSheetId="2">'sat.pekerjaan'!$A$2:$J$335</definedName>
    <definedName name="_xlnm.Print_Titles" localSheetId="1">'daftar harga bahan'!$5:$8</definedName>
    <definedName name="_xlnm.Print_Titles" localSheetId="2">'sat.pekerjaan'!$7:$10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R49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R410" authorId="0">
      <text>
        <r>
          <rPr>
            <b/>
            <sz val="8"/>
            <rFont val="Tahoma"/>
            <family val="2"/>
          </rPr>
          <t>User:</t>
        </r>
      </text>
    </comment>
    <comment ref="R4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R4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S410" authorId="0">
      <text>
        <r>
          <rPr>
            <b/>
            <sz val="8"/>
            <rFont val="Tahoma"/>
            <family val="2"/>
          </rPr>
          <t>User:</t>
        </r>
      </text>
    </comment>
    <comment ref="S4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S4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317" authorId="0">
      <text>
        <r>
          <rPr>
            <b/>
            <sz val="8"/>
            <rFont val="Tahoma"/>
            <family val="2"/>
          </rPr>
          <t>User:</t>
        </r>
      </text>
    </comment>
    <comment ref="C317" authorId="0">
      <text>
        <r>
          <rPr>
            <b/>
            <sz val="8"/>
            <rFont val="Tahoma"/>
            <family val="2"/>
          </rPr>
          <t>User:</t>
        </r>
      </text>
    </comment>
    <comment ref="B317" authorId="0">
      <text>
        <r>
          <rPr>
            <b/>
            <sz val="8"/>
            <rFont val="Tahoma"/>
            <family val="2"/>
          </rPr>
          <t>User:</t>
        </r>
      </text>
    </comment>
    <comment ref="F281" authorId="0">
      <text>
        <r>
          <rPr>
            <b/>
            <sz val="8"/>
            <rFont val="Tahoma"/>
            <family val="2"/>
          </rPr>
          <t>User:</t>
        </r>
      </text>
    </comment>
    <comment ref="C281" authorId="0">
      <text>
        <r>
          <rPr>
            <b/>
            <sz val="8"/>
            <rFont val="Tahoma"/>
            <family val="2"/>
          </rPr>
          <t>User:</t>
        </r>
      </text>
    </comment>
    <comment ref="B281" authorId="0">
      <text>
        <r>
          <rPr>
            <b/>
            <sz val="8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<sst xmlns="http://schemas.openxmlformats.org/spreadsheetml/2006/main" count="6628" uniqueCount="1519">
  <si>
    <t>XX . L A I N  - L A I N</t>
  </si>
  <si>
    <t>16"</t>
  </si>
  <si>
    <t>Pipa PVC. S. 12,5 ø 1-1/2"</t>
  </si>
  <si>
    <t>1 M2 Pengecatan  Permukaan Baja dg Meni Besi</t>
  </si>
  <si>
    <t>1 M2 Pengecatan  Permukaan Baja dg Meni Besi &amp; Perancah</t>
  </si>
  <si>
    <t>1 M2 Pengecatan  Permukaan Baja lapis Seng (Galvanis) secara</t>
  </si>
  <si>
    <t>Keramik Asia</t>
  </si>
  <si>
    <t>KET.</t>
  </si>
  <si>
    <t>Amplas</t>
  </si>
  <si>
    <t>1  M2 LAPISAN PENGISI / PENUTUP DENGAN ASPAL PANAS TEBAL 3 CM</t>
  </si>
  <si>
    <t>Batu pecah mesin 2/3</t>
  </si>
  <si>
    <t>Batu pecah mesin 1/2</t>
  </si>
  <si>
    <t>Batu pecah mesin 0.5/1</t>
  </si>
  <si>
    <t>J.14</t>
  </si>
  <si>
    <t>HARGA SATUAN</t>
  </si>
  <si>
    <t>JENIS  PEKERJAAN</t>
  </si>
  <si>
    <t>DAFTAR HARGA SATUAN UPAH</t>
  </si>
  <si>
    <t>DINAS PEKERJAAN UMUM KABUPATEN REMBANG</t>
  </si>
  <si>
    <t>DAFTAR HARGA SATUAN BAHAN</t>
  </si>
  <si>
    <t>DAFTAR ANALISA SATUAN PEKERJAAN</t>
  </si>
  <si>
    <t>HARGA SAT.</t>
  </si>
  <si>
    <t>8 = ( 4 X 7 )</t>
  </si>
  <si>
    <t>ASUMSI</t>
  </si>
  <si>
    <t>MINYAK PELUMAS</t>
  </si>
  <si>
    <t xml:space="preserve">BJLS 0,28 </t>
  </si>
  <si>
    <t>Genteng Mantili Besar</t>
  </si>
  <si>
    <t>Genteng Bubung Mantili</t>
  </si>
  <si>
    <t>ASBES GELOMBANG</t>
  </si>
  <si>
    <t xml:space="preserve">Kloset Duduk </t>
  </si>
  <si>
    <t>Cat besi (baik)</t>
  </si>
  <si>
    <t>Cat besi (cukup)</t>
  </si>
  <si>
    <t>Cat kayu (cukup)</t>
  </si>
  <si>
    <t>pekerja</t>
  </si>
  <si>
    <t>Org</t>
  </si>
  <si>
    <t>( L + 75 ))</t>
  </si>
  <si>
    <t xml:space="preserve">L = Jarak angkut </t>
  </si>
  <si>
    <t>Biaya setiap jarak pengangkutan / langsiran  1 zak semen    =  K   :  (</t>
  </si>
  <si>
    <t>( L + 75 ))/25</t>
  </si>
  <si>
    <t>1  M2 PASANG PAVING BLOK 6 CM K : 300</t>
  </si>
  <si>
    <t xml:space="preserve">Peralatan </t>
  </si>
  <si>
    <t>1  M2 PASANG PAVING BLOK 6 CM K : 175</t>
  </si>
  <si>
    <t>1  M2 PASANG PAVING BLOK 8 CM K ; 300</t>
  </si>
  <si>
    <t>1  M2 PASANG PAVING BLOK 8 CM K: 175</t>
  </si>
  <si>
    <t>Paving blok Holand 8 cm K : 175</t>
  </si>
  <si>
    <t>1  M2 PASANGAN PAVING BLOK WARNA 6 CM K: 175</t>
  </si>
  <si>
    <t>Paving blok warna 6 cm K : 175</t>
  </si>
  <si>
    <t>1  M2 PASANGAN PAVING BLOK WARNA 8 CM K: 175</t>
  </si>
  <si>
    <t>Paving blok warna 8 cm K : 175</t>
  </si>
  <si>
    <t>org</t>
  </si>
  <si>
    <t>Alat bantu</t>
  </si>
  <si>
    <t>lot</t>
  </si>
  <si>
    <t>1 M3 PEK. GALIAN TANAH BIASA MAX KEDALAMAN 3 M' TENAGA MANUSIA</t>
  </si>
  <si>
    <t>KEPALA DINAS PEKERJAAN UMUM</t>
  </si>
  <si>
    <t>NIP. 010 234 645 / 19620715 199011 1 002</t>
  </si>
  <si>
    <t>1 M3 PEK. GALIAN TANAH BIASA MAX KEDALAMAN 4 M' TENAGA MANUSIA</t>
  </si>
  <si>
    <t>1 M3 PEK. GALIAN TANAH BIASA MAX KEDALAMAN 5 M' TENAGA MANUSIA</t>
  </si>
  <si>
    <t xml:space="preserve">1 M3 PEK. GALIAN TANAH BANYAK TERDAPAT BATU-BATU BUNDAR </t>
  </si>
  <si>
    <t>MAX KEDALAMAN 1 M' TENAGA MANUSIA</t>
  </si>
  <si>
    <t xml:space="preserve">Solar </t>
  </si>
  <si>
    <t xml:space="preserve">Olie </t>
  </si>
  <si>
    <t>Stempet</t>
  </si>
  <si>
    <t>Pemb. Operator Alat Berat</t>
  </si>
  <si>
    <t xml:space="preserve">Pekerja </t>
  </si>
  <si>
    <t>1 M3 PEK. PEMBUANGAN LEBIH DARI RADIUS 30 M</t>
  </si>
  <si>
    <t xml:space="preserve">Keterangan : </t>
  </si>
  <si>
    <t xml:space="preserve">MENGGUNAKAN  RUMUS   =  K   : </t>
  </si>
  <si>
    <t>1M2 Plesteran 1 Pc : 3 Kp : 10 Ps  Tebal 15 mm</t>
  </si>
  <si>
    <t>E.9</t>
  </si>
  <si>
    <t xml:space="preserve">Lebar 45 cm </t>
  </si>
  <si>
    <t xml:space="preserve">1 M2 Memasang Langit-langit Tripleks  Uk (120x240) cm, </t>
  </si>
  <si>
    <t xml:space="preserve">Tebal 3 mm, 4 mm &amp; 6 mm </t>
  </si>
  <si>
    <t>1M3 Membuat Beton mutu f'c=28,8 MPa (K325), slum (12±2)cm,w/c = 0,49</t>
  </si>
  <si>
    <t>1M3 Membuat Beton mutu f'c=26,4 MPa (K300), slum (12±2)cm,w/c = 0,52</t>
  </si>
  <si>
    <t>1M3 Membuat Beton mutu f'c=21,7 MPa (K250), slum (12±2)cm,w/c = 0,56</t>
  </si>
  <si>
    <t>1M3 Membuat Beton mutu f'c=16,9 MPa (K200), slum (12±2)cm,w/c = 0,61</t>
  </si>
  <si>
    <t xml:space="preserve">1M3 Memasang Konstruksi Kuda-kuda Konvensional Kayu Bengkirai </t>
  </si>
  <si>
    <t>Bentang 6 M</t>
  </si>
  <si>
    <t xml:space="preserve">1M2 Membuat Pintu Teakwood Rangkap Lapis Formika Rangka ekspose </t>
  </si>
  <si>
    <t>40% Batu Belah</t>
  </si>
  <si>
    <t>a</t>
  </si>
  <si>
    <t>( L + 75 )</t>
  </si>
  <si>
    <t>K = Biaya</t>
  </si>
  <si>
    <t>a = Upah Pekerja</t>
  </si>
  <si>
    <t>L = Jarak pembuangan</t>
  </si>
  <si>
    <t>MENGANGKUT HASIL GALIAN DENGAN DUMP TRUCK . M3/KM.</t>
  </si>
  <si>
    <t>Dump Truck</t>
  </si>
  <si>
    <t xml:space="preserve">Sopir </t>
  </si>
  <si>
    <t xml:space="preserve">1 M3. MENGANGKUT HASIL GALIAN EXAVATOR 0,7 M3 DENGAN DUMP TRUCK </t>
  </si>
  <si>
    <t>KURANG DARI 1,5 KM.</t>
  </si>
  <si>
    <t>JARAK ANTARA 1,5 S/D 3 KM.</t>
  </si>
  <si>
    <t>JARAK ANTARA 3 S/D 5 KM.</t>
  </si>
  <si>
    <t>1 M3 MERATAKAN TANAH</t>
  </si>
  <si>
    <t>1 M3 PEK. URUGAN TANAH PILIHAN</t>
  </si>
  <si>
    <t>Tanah pilihan</t>
  </si>
  <si>
    <t>1 M3 PEK. LAPISAN PUDEL 1 KP : 3 TL</t>
  </si>
  <si>
    <t>Kapur padam</t>
  </si>
  <si>
    <t>Tanah liat</t>
  </si>
  <si>
    <t>Kepala tukang batu</t>
  </si>
  <si>
    <t>1 M3 PEK. LAPISAN PUDEL 1 KP : 5 PS</t>
  </si>
  <si>
    <t>1 M3 MERATAKAN TANAH DAN DITIMBRIS</t>
  </si>
  <si>
    <t>1 M2 MENGAMBIL DAN PASANGAN GEBALAN</t>
  </si>
  <si>
    <t>1 M' MENGANGKUT GEBALAN RUMPUT</t>
  </si>
  <si>
    <t>1 M2 PEKERJAAN GEBALAN RUMPUT SAMPAI TUMBUH</t>
  </si>
  <si>
    <t>Gembalan rumput biasa</t>
  </si>
  <si>
    <t>PEKERJAAN PERKERASAN DAN BETON</t>
  </si>
  <si>
    <t>1 M2 URUGAN PAKAI ALAT BESAR TANAH DARI LUAR DIPADATKAN (U/5000 M3)</t>
  </si>
  <si>
    <t>SEBUAH TIANG PANCANG DICINCIN DAN DILANCIPKAN (KAYU HUTAN)</t>
  </si>
  <si>
    <t>alat bantu</t>
  </si>
  <si>
    <t>1 M' TIANG DIPANCANGKAN DIDALAM TANAH LUNAK</t>
  </si>
  <si>
    <t>1 M' TIANG DIPANCANGKAN DIDALAM TANAH BIASA</t>
  </si>
  <si>
    <t>Kayu 5/7x 4m Kayu Kruing</t>
  </si>
  <si>
    <t>1M3 Membuang Tanah Sejauh 30 m'</t>
  </si>
  <si>
    <t>1M3 Urugan Kembali (dihitung 1/3 kali indeks pekerjaan galian)</t>
  </si>
  <si>
    <t>1M2 Acian</t>
  </si>
  <si>
    <t>Kayu Klas I (Jati) , Balok</t>
  </si>
  <si>
    <t>1 M2 Langit-langit Asbes (1,00x1,00) m, tebal 4 mm, 5 mm &amp; 6 mm</t>
  </si>
  <si>
    <t>1 M' TIANG DIPANCANGKAN DIDALAM TANAH KERAS</t>
  </si>
  <si>
    <t>1 M' TIANG DIPANCANGKAN DIDALAM TANAH PASIR</t>
  </si>
  <si>
    <t>1 M3 PAS. BETON K-175 READY MIX 6 M3 BERIKUT SLANG</t>
  </si>
  <si>
    <t>Adukan K-175 Ready Mix</t>
  </si>
  <si>
    <t>Alat bantu (Slang + Tes Lab.)</t>
  </si>
  <si>
    <t>1 M3 PAS. BETON K-225 READY MIX 6 M3 BERIKUT SLANG</t>
  </si>
  <si>
    <t>Adukan K-225 Ready Mix</t>
  </si>
  <si>
    <t>1 M3 PAS. BETON K-300 READY MIX 6 M3 BERIKUT SLANG</t>
  </si>
  <si>
    <t>Adukan K-300 Ready Mix</t>
  </si>
  <si>
    <t xml:space="preserve">1 KG PEK. ERECTION KONST. KUDA-KUDA BESI </t>
  </si>
  <si>
    <t xml:space="preserve">Tukang besi profil </t>
  </si>
  <si>
    <t>Kepala tukang besi profil</t>
  </si>
  <si>
    <t xml:space="preserve">Pembantu operator </t>
  </si>
  <si>
    <t>ls</t>
  </si>
  <si>
    <t>lt</t>
  </si>
  <si>
    <t xml:space="preserve">Alat bantu </t>
  </si>
  <si>
    <t>1 KG PEKERJAAN BAJA IWF</t>
  </si>
  <si>
    <t>Besi IWF</t>
  </si>
  <si>
    <t>Tukang besi profil</t>
  </si>
  <si>
    <t>Peralatan (oksigen,solar,elpiji,kawat las)</t>
  </si>
  <si>
    <t>1 KG PEKERJAAN KONSTUKSI BESI SIKU / PROFIL</t>
  </si>
  <si>
    <t>Besi profil/besi siku</t>
  </si>
  <si>
    <t>1 CM PEK. PENGELASAN DENGAN LAS LISTRIK TEBAL KAWAT 4 MM</t>
  </si>
  <si>
    <t>Kawat las listrik</t>
  </si>
  <si>
    <t>1 TITIK MELUBANG KONSTRUKSI BESI DENGAN BOR</t>
  </si>
  <si>
    <t>1 M2 PEKERJAAN WIREMESH M8</t>
  </si>
  <si>
    <t>Wiremesh M8</t>
  </si>
  <si>
    <t>1 M3 PASANGAN  BATU BRONJONG UNTUK KAWAT 3 MM</t>
  </si>
  <si>
    <t>Teakwood tebal 4mm</t>
  </si>
  <si>
    <t>Lem kayu</t>
  </si>
  <si>
    <t>1 M2 BEKESTING DENGAN MULTIPLEX 9 MM</t>
  </si>
  <si>
    <t>Multiplex 9 mm (2x pakai) 75 %</t>
  </si>
  <si>
    <t>Pasir Beton (Cepu)</t>
  </si>
  <si>
    <t>Kayu Bengkirai Papan Tebal 3 cm</t>
  </si>
  <si>
    <t>1 M' MEMASANG PIPA PVC type AW Ø 3/4"</t>
  </si>
  <si>
    <t>1 M' MEMASANG PIPA type AW PVC Ø 1"</t>
  </si>
  <si>
    <t>1 M' MEMASANG PIPA  PVC type AW Ø 11/4"</t>
  </si>
  <si>
    <t>1 M' MEMASANG PIPA  PVC type AW Ø 11/2"</t>
  </si>
  <si>
    <t>1 M' MEMASANG PIPA  PVC type AW Ø 21/2"</t>
  </si>
  <si>
    <t>Paving blok 6 Holand cm K : 300 (ALDAS)</t>
  </si>
  <si>
    <t>Paving blok Holand 8 cm K : 300 (ALDAS)</t>
  </si>
  <si>
    <t>Triplek 4 mm</t>
  </si>
  <si>
    <t>F.29</t>
  </si>
  <si>
    <t>F.30</t>
  </si>
  <si>
    <t>1M2 Memasang Lantai Marmer ukuran 1.00x1.00 m</t>
  </si>
  <si>
    <t>1M2 Memasang Dinding Marmer ukuran 1.00x1.00 m</t>
  </si>
  <si>
    <t>Genteng Jatiwangi</t>
  </si>
  <si>
    <t>Bak Cuci Stainlist</t>
  </si>
  <si>
    <t>MENGGILAS JALAN 1 HARI DIPERLUKAN</t>
  </si>
  <si>
    <t>Pembantu Operator</t>
  </si>
  <si>
    <t>Penjaga</t>
  </si>
  <si>
    <t>Solar</t>
  </si>
  <si>
    <t>Oli Sae 40</t>
  </si>
  <si>
    <t>Oli Sae 50</t>
  </si>
  <si>
    <t>Oli Sae 140</t>
  </si>
  <si>
    <t>Stenveet</t>
  </si>
  <si>
    <t>hari</t>
  </si>
  <si>
    <t>Pemeliharaan Alat</t>
  </si>
  <si>
    <t>1 Bulan dihitung 25 hari menggilas</t>
  </si>
  <si>
    <t>MENGGILAS 1 M2 LAPIS KULIT PENAHAN</t>
  </si>
  <si>
    <t>2 / 7.500</t>
  </si>
  <si>
    <t>MENGGILAS 1 M2 LAPIS KULIT PERTEGARAN</t>
  </si>
  <si>
    <t>1 / 7.500</t>
  </si>
  <si>
    <t>MENGGILAS LAPIS AUS ( PENETRASI )</t>
  </si>
  <si>
    <t>2/25000</t>
  </si>
  <si>
    <t>MENGGILAS RINGAN 1 M2 OPERPENTING</t>
  </si>
  <si>
    <t>100 M2 PENGASPALAN SHEET (LATASIR) TEBAL 1 CM JERENG</t>
  </si>
  <si>
    <t>1M2 ASPAL SAND SHEET TEBAL 2 CM JERENG ( 1 CM PADAT )</t>
  </si>
  <si>
    <t>x</t>
  </si>
  <si>
    <t>1M2 ASPAL SAND SHEET TEBAL 3 CM JERENG ( 2 CM PADAT )</t>
  </si>
  <si>
    <t>J.21</t>
  </si>
  <si>
    <t>J.22</t>
  </si>
  <si>
    <t>J.23</t>
  </si>
  <si>
    <t>J.24</t>
  </si>
  <si>
    <r>
      <t xml:space="preserve">BUIS BETON    </t>
    </r>
    <r>
      <rPr>
        <sz val="10"/>
        <rFont val="Arial"/>
        <family val="0"/>
      </rPr>
      <t>O dan U</t>
    </r>
  </si>
  <si>
    <t>1M2 Pemasangan Lapisan Ijuk tebal 10 cm</t>
  </si>
  <si>
    <t>1 M3 PASANGAN BATU BELAH  1 : 4</t>
  </si>
  <si>
    <t>C.1a</t>
  </si>
  <si>
    <t>Rembang,       April 2009</t>
  </si>
  <si>
    <t>Ir. MUJOKO, MT.</t>
  </si>
  <si>
    <t>Granito 60 x 60 polished (import)</t>
  </si>
  <si>
    <t>T u k a n g  G a l i</t>
  </si>
  <si>
    <t>T u k a n g  P l i t u r</t>
  </si>
  <si>
    <t>M e k a n i k</t>
  </si>
  <si>
    <t>P e m b . Sopir</t>
  </si>
  <si>
    <t>Kawat bronjong</t>
  </si>
  <si>
    <t>penganyam</t>
  </si>
  <si>
    <t xml:space="preserve">1 M3 PASANGAN  BATU BRONJONG UNTUK KAWAT 4 MM </t>
  </si>
  <si>
    <t>1 M3 PASANGAN  BATU BRONJONG UNTUK KAWAT 5 MM</t>
  </si>
  <si>
    <t>PC (50 kg)</t>
  </si>
  <si>
    <t>1 M2 PASANGAN BATU TEMPEL + SIARAN</t>
  </si>
  <si>
    <t>Batu tempel</t>
  </si>
  <si>
    <t>Peralatan</t>
  </si>
  <si>
    <t>1 M2 PASANGAN 1/2 BATA MERAH 1 : 4</t>
  </si>
  <si>
    <t>Bata merah</t>
  </si>
  <si>
    <t>P C (50 kg)</t>
  </si>
  <si>
    <t>1 M2 PASANGAN 1/2 BATA MERAH 1 : 5</t>
  </si>
  <si>
    <t>1 M3 PASANGAN BATA MERAH 1 PC : 2 PS</t>
  </si>
  <si>
    <t>1 M3 PASANGAN BATA MERAH 1 PC : 4 PS</t>
  </si>
  <si>
    <t>1 M3 PASANGAN BATA MERAH 1 PC : 3 KP : 10 PS</t>
  </si>
  <si>
    <t>Kapur pasang</t>
  </si>
  <si>
    <t>Keramik 20 x 20 cm</t>
  </si>
  <si>
    <t>Keramik 20 x 25 cm</t>
  </si>
  <si>
    <t>Keramik 10 x 20 cm</t>
  </si>
  <si>
    <t>1 M2 DINDING GRANIT IMPORT</t>
  </si>
  <si>
    <t>Granit import</t>
  </si>
  <si>
    <t>Campuran kedap air</t>
  </si>
  <si>
    <t>1 M2 LANTAI GRANIT IMPORT</t>
  </si>
  <si>
    <t>1 M2 LANTAI GRANITO UKURAN 60 X 60 POLISHED</t>
  </si>
  <si>
    <t>1 M2 DINDING GRANITO UKURAN 60 X 60 POLISHED</t>
  </si>
  <si>
    <t>1 M2 LANTAI MARMER ITALY</t>
  </si>
  <si>
    <t>marmer italy</t>
  </si>
  <si>
    <t>1 M2 DINDING MARMER ITALY</t>
  </si>
  <si>
    <t xml:space="preserve">Mandor </t>
  </si>
  <si>
    <t>1  M2 DAUN PINTU TRIPLEK DOUBLE UKURAN PINTU LAPIS ALUMINIUM ( KM/WC )</t>
  </si>
  <si>
    <t>Triplek 4 mm ukuran pintu</t>
  </si>
  <si>
    <t>B.32</t>
  </si>
  <si>
    <t>Pekerjaan galian (10 org) 50 % (Analis B1)</t>
  </si>
  <si>
    <t>Pek. Grading plant (10) 50 % (5 x Analis B5)</t>
  </si>
  <si>
    <t>Pek. Galian tanah berbatu (10 org) 50 % (Analis B17)</t>
  </si>
  <si>
    <t>1M2 Pasang Bekisting untuk Balok</t>
  </si>
  <si>
    <t>1M2 Pasang Bekisting untuk Lantai</t>
  </si>
  <si>
    <t>1M2 Pasang Bekisting untuk Dinding</t>
  </si>
  <si>
    <t>1M2 Pasang Bekisting untuk Tangga</t>
  </si>
  <si>
    <t>1 M3 Membuat Pondasi Beton Bertulang (150 kg Besi + Bekisting)</t>
  </si>
  <si>
    <t>1 M3 Membuat Sloof Beton Bertulang (200 kg Besi + Bekisting)</t>
  </si>
  <si>
    <t>1 M3 Membuat Kolom Beton Bertulang (300 kg Besi + Bekisting)</t>
  </si>
  <si>
    <t>1 M3 Membuat Balok Beton Bertulang (200 kg Besi + Bekisting)</t>
  </si>
  <si>
    <t>1 M3 Membuat Balok Beton Bertulang (150 kg Besi + Bekisting)</t>
  </si>
  <si>
    <t>1 M3 Membuat Dinding Beton Bertulang (150 kg Besi + Bekisting)</t>
  </si>
  <si>
    <t>1 M3 Membuat Tangga Beton Bertulang (200 kg Besi + Bekisting)</t>
  </si>
  <si>
    <t>1 M' Membuat Ring Balok  Beton Bertulang (10 x 15) cm</t>
  </si>
  <si>
    <t>1 M' Membuat Kolom Penguat  Beton Bertulang (11 x 11) cm</t>
  </si>
  <si>
    <t>Aluminium sheet 0,3 mm</t>
  </si>
  <si>
    <t>Paku triplek</t>
  </si>
  <si>
    <t>Lem putih ( FOX )</t>
  </si>
  <si>
    <t>Tukang kayu</t>
  </si>
  <si>
    <t>Kepala tukang kayu</t>
  </si>
  <si>
    <t>1  M2 DAUN PINTU TRIPLEK DOUBLE UKURAN PINTU LAPIS FORMIKA ( KM/WC )</t>
  </si>
  <si>
    <t>Lem kuning ( aica aibon )</t>
  </si>
  <si>
    <t>PEKERJAAN  SANITASI, JALAN DAN SALURAN</t>
  </si>
  <si>
    <t>a =</t>
  </si>
  <si>
    <t>a x</t>
  </si>
  <si>
    <t>V . B A H A N   C E T A K</t>
  </si>
  <si>
    <t>Tukang Ledeng</t>
  </si>
  <si>
    <t>BESI PLAT</t>
  </si>
  <si>
    <t>lbr</t>
  </si>
  <si>
    <t>L</t>
  </si>
  <si>
    <t>M.6</t>
  </si>
  <si>
    <t>PLY WOOD</t>
  </si>
  <si>
    <t>1M3 Membuat Beton mutu f'c=7,4 Mpa (K100), slum (12±2)cm, w/c = 0,87</t>
  </si>
  <si>
    <t>1M3 Membuat Beton mutu f'c=9,8 Mpa (K125), slum (12±2)cm, w/c = 0,78</t>
  </si>
  <si>
    <t>1M3 Membuat Beton mutu f'c=12,2 Mpa (K150), slum (12±2)cm, w/c = 0,72</t>
  </si>
  <si>
    <t>1M3 Membuat Lantai Kerja  Beton mutu f'c=7,4 MPa (K100), slum (3-6)cm, w/c = 0,87</t>
  </si>
  <si>
    <t>1M3 Membuat Beton mutu f'c=14,5 MPa (K175), slum (12±2)cm, w/c = 0,66</t>
  </si>
  <si>
    <t>1M3 Membuat Beton mutu f'c=19,3 MPa (K225), slum (12±2)cm, w/c = 0,58</t>
  </si>
  <si>
    <t>1M3 Membuat Lantai Kerja  Beton mutu f'c=24,0 MPa (K275), slum (12±2)cm, w/c = 0,53</t>
  </si>
  <si>
    <t>1M3 Membuat Beton mutu f'c=31,2 MPa (K350), slum (12±2)cm, w/c = 0,48</t>
  </si>
  <si>
    <t>Besi Profil</t>
  </si>
  <si>
    <t>Besi Baja IWF</t>
  </si>
  <si>
    <t>KAYU</t>
  </si>
  <si>
    <t xml:space="preserve">Menie </t>
  </si>
  <si>
    <t>ltr</t>
  </si>
  <si>
    <t>TEMBOK</t>
  </si>
  <si>
    <t>Kapur sirih</t>
  </si>
  <si>
    <t>BESI</t>
  </si>
  <si>
    <t>Cat mengkilat</t>
  </si>
  <si>
    <t>Minyak cat</t>
  </si>
  <si>
    <t>KUNCI TANAM</t>
  </si>
  <si>
    <t>ENGSEL DAN GERENDEL</t>
  </si>
  <si>
    <t xml:space="preserve"> Type C -   4</t>
  </si>
  <si>
    <t xml:space="preserve"> Type C -   1</t>
  </si>
  <si>
    <t>doos</t>
  </si>
  <si>
    <t>pak</t>
  </si>
  <si>
    <t>B.33</t>
  </si>
  <si>
    <t>C.14</t>
  </si>
  <si>
    <t>C.15</t>
  </si>
  <si>
    <t>liter</t>
  </si>
  <si>
    <t>Pagar BRC 90 A2</t>
  </si>
  <si>
    <t>/lb</t>
  </si>
  <si>
    <t>Pagar BRC 120 A2</t>
  </si>
  <si>
    <t xml:space="preserve">        D A F T A R    H A R G A   S A T U A N   P E K E R J A A N</t>
  </si>
  <si>
    <t>IV</t>
  </si>
  <si>
    <t>V</t>
  </si>
  <si>
    <t>PEKERJAAN  KAYU</t>
  </si>
  <si>
    <t>Batu Bata</t>
  </si>
  <si>
    <t>-</t>
  </si>
  <si>
    <t>Pipa Beton</t>
  </si>
  <si>
    <t>VI</t>
  </si>
  <si>
    <t>PEKERJAAN BETON</t>
  </si>
  <si>
    <t>kg</t>
  </si>
  <si>
    <t>No.</t>
  </si>
  <si>
    <t>KOEF</t>
  </si>
  <si>
    <t>URAIAN  PAKERJAAN</t>
  </si>
  <si>
    <t xml:space="preserve">JUMLAH </t>
  </si>
  <si>
    <t>Rp</t>
  </si>
  <si>
    <t>SAT.</t>
  </si>
  <si>
    <t>zak</t>
  </si>
  <si>
    <t>Btg</t>
  </si>
  <si>
    <t>Kg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</si>
  <si>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</si>
  <si>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</si>
  <si>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</si>
  <si>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</si>
  <si>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</si>
  <si>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</si>
  <si>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</si>
  <si>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</si>
  <si>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</si>
  <si>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</si>
  <si>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</si>
  <si>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</si>
  <si>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</si>
  <si>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</si>
  <si>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</si>
  <si>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</si>
  <si>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</si>
  <si>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</si>
  <si>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</si>
  <si>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</si>
  <si>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</si>
  <si>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</si>
  <si>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</si>
  <si>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</si>
  <si>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</si>
  <si>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</si>
  <si>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</si>
  <si>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</si>
  <si>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</si>
  <si>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</si>
  <si>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</si>
  <si>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A</t>
  </si>
  <si>
    <t>B</t>
  </si>
  <si>
    <t>C</t>
  </si>
  <si>
    <t>C.1</t>
  </si>
  <si>
    <t>C.2</t>
  </si>
  <si>
    <t>C.4</t>
  </si>
  <si>
    <t>C.3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</si>
  <si>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</si>
  <si>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</si>
  <si>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</si>
  <si>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</si>
  <si>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</si>
  <si>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</si>
  <si>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</si>
  <si>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</si>
  <si>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</si>
  <si>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</si>
  <si>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</si>
  <si>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</si>
  <si>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</si>
  <si>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</si>
  <si>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</si>
  <si>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</si>
  <si>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</si>
  <si>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</si>
  <si>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</si>
  <si>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E</t>
  </si>
  <si>
    <t>E.1</t>
  </si>
  <si>
    <t>E.2</t>
  </si>
  <si>
    <t>E.3</t>
  </si>
  <si>
    <t>E.4</t>
  </si>
  <si>
    <t>E.5</t>
  </si>
  <si>
    <t>E.6</t>
  </si>
  <si>
    <t>E.7</t>
  </si>
  <si>
    <t>E.8</t>
  </si>
  <si>
    <t>F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</si>
  <si>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</si>
  <si>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</si>
  <si>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</si>
  <si>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</si>
  <si>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</si>
  <si>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</si>
  <si>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</si>
  <si>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</si>
  <si>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</si>
  <si>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</si>
  <si>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</si>
  <si>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</si>
  <si>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</si>
  <si>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</si>
  <si>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</si>
  <si>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</si>
  <si>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</si>
  <si>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</si>
  <si>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</si>
  <si>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</si>
  <si>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</si>
  <si>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</si>
  <si>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</si>
  <si>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</si>
  <si>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</si>
  <si>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</si>
  <si>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</si>
  <si>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</si>
  <si>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</si>
  <si>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</si>
  <si>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</si>
  <si>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</si>
  <si>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</si>
  <si>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</si>
  <si>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</si>
  <si>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</si>
  <si>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</si>
  <si>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</si>
  <si>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</si>
  <si>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</si>
  <si>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</si>
  <si>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</si>
  <si>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</si>
  <si>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</si>
  <si>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</si>
  <si>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</si>
  <si>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</si>
  <si>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</si>
  <si>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</si>
  <si>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</si>
  <si>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</si>
  <si>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</si>
  <si>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</si>
  <si>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</si>
  <si>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</si>
  <si>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</si>
  <si>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</si>
  <si>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</si>
  <si>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</si>
  <si>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</si>
  <si>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</si>
  <si>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</si>
  <si>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</si>
  <si>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</si>
  <si>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</si>
  <si>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</si>
  <si>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</si>
  <si>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</si>
  <si>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</si>
  <si>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</si>
  <si>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</si>
  <si>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</si>
  <si>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</si>
  <si>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</si>
  <si>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</si>
  <si>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</si>
  <si>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I.1</t>
  </si>
  <si>
    <t>I.2</t>
  </si>
  <si>
    <t>I.3</t>
  </si>
  <si>
    <t>I.4</t>
  </si>
  <si>
    <t>I.5</t>
  </si>
  <si>
    <t>I.6</t>
  </si>
  <si>
    <t>I.7</t>
  </si>
  <si>
    <t>J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</si>
  <si>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</si>
  <si>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</si>
  <si>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</si>
  <si>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</si>
  <si>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</si>
  <si>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</si>
  <si>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</si>
  <si>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</si>
  <si>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</si>
  <si>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</si>
  <si>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</si>
  <si>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</si>
  <si>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</si>
  <si>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K</t>
  </si>
  <si>
    <t>K.1</t>
  </si>
  <si>
    <t>K.2</t>
  </si>
  <si>
    <t>K.3</t>
  </si>
  <si>
    <t>K.4</t>
  </si>
  <si>
    <t>L.1</t>
  </si>
  <si>
    <t>L.2</t>
  </si>
  <si>
    <t>L.3</t>
  </si>
  <si>
    <t>L.4</t>
  </si>
  <si>
    <t>L.5</t>
  </si>
  <si>
    <t>L.7</t>
  </si>
  <si>
    <t>L.6</t>
  </si>
  <si>
    <t>L.8</t>
  </si>
  <si>
    <t>L.9</t>
  </si>
  <si>
    <t>M</t>
  </si>
  <si>
    <t>M.1</t>
  </si>
  <si>
    <t>M.2</t>
  </si>
  <si>
    <t>M.3</t>
  </si>
  <si>
    <t>M.4</t>
  </si>
  <si>
    <t>M.5</t>
  </si>
  <si>
    <t>M.7</t>
  </si>
  <si>
    <t>M.8</t>
  </si>
  <si>
    <t>M.9</t>
  </si>
  <si>
    <t>M.10</t>
  </si>
  <si>
    <t>M.11</t>
  </si>
  <si>
    <t>M.12</t>
  </si>
  <si>
    <t>M.13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</si>
  <si>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</si>
  <si>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</si>
  <si>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</si>
  <si>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</si>
  <si>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</si>
  <si>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</si>
  <si>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</si>
  <si>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</si>
  <si>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</si>
  <si>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</si>
  <si>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Abu batu</t>
  </si>
  <si>
    <t>Shear Connector</t>
  </si>
  <si>
    <t>Pagar BRC 150 A2</t>
  </si>
  <si>
    <t>Pagar BRC 90 A1</t>
  </si>
  <si>
    <t>Pagar BRC 120 A1</t>
  </si>
  <si>
    <t>Pagar BRC 150 A1</t>
  </si>
  <si>
    <t xml:space="preserve">Seng gel. Kecil 0,70 x 1,80 m </t>
  </si>
  <si>
    <t>Seng gel. Kecil 0,70 x 2,10 m</t>
  </si>
  <si>
    <t>BJLS 0,28 panjang 180 cm</t>
  </si>
  <si>
    <t>SENG TALANG</t>
  </si>
  <si>
    <t xml:space="preserve">Seng talang BJLS 26 lebar 0,60 </t>
  </si>
  <si>
    <t xml:space="preserve">Seng talang BJLS 26 lebar 0,90 </t>
  </si>
  <si>
    <t xml:space="preserve">Seng talang BJLS 26 lebar 1,20 </t>
  </si>
  <si>
    <t>Sekrup asbes</t>
  </si>
  <si>
    <t>Eternit 4 mm ( 100 x 100)</t>
  </si>
  <si>
    <t>Gypsum 6 mm</t>
  </si>
  <si>
    <t>Gypsum 9 mm</t>
  </si>
  <si>
    <t>Gypsum 12 mm</t>
  </si>
  <si>
    <t>Gypsum 20 mm</t>
  </si>
  <si>
    <t xml:space="preserve">Roll cat </t>
  </si>
  <si>
    <t>Thinner Super daimaru</t>
  </si>
  <si>
    <t>Thinner A</t>
  </si>
  <si>
    <t>Amplas Besi</t>
  </si>
  <si>
    <t>Ampelas Dico no.280</t>
  </si>
  <si>
    <t>Ampelas Dico no.120</t>
  </si>
  <si>
    <t>Minyak aspal</t>
  </si>
  <si>
    <t>Minyak tanah</t>
  </si>
  <si>
    <t>Koral Beton</t>
  </si>
  <si>
    <t>Paku Biasa 2" - 5"</t>
  </si>
  <si>
    <t>Lt</t>
  </si>
  <si>
    <t>OH</t>
  </si>
  <si>
    <t>Tukang Kayu</t>
  </si>
  <si>
    <t>Pekerja</t>
  </si>
  <si>
    <t>Kepala Tukang</t>
  </si>
  <si>
    <t>Mandor</t>
  </si>
  <si>
    <t>VII</t>
  </si>
  <si>
    <t>VIII</t>
  </si>
  <si>
    <t>IX</t>
  </si>
  <si>
    <t>Kloset Jongkok</t>
  </si>
  <si>
    <t>LAIN-LAIN</t>
  </si>
  <si>
    <t>GRANITO</t>
  </si>
  <si>
    <t>Minyak  Beton &amp; bekisting</t>
  </si>
  <si>
    <t>X</t>
  </si>
  <si>
    <t>unit</t>
  </si>
  <si>
    <t>buah</t>
  </si>
  <si>
    <t>XI</t>
  </si>
  <si>
    <t>PEKERJAAN BESI &amp; ALLUMUNIUM</t>
  </si>
  <si>
    <t>XII</t>
  </si>
  <si>
    <t>XIII</t>
  </si>
  <si>
    <t>PEKERJAAN PENUTUP LANTAI &amp; DINDING</t>
  </si>
  <si>
    <t>List Kayu Profil</t>
  </si>
  <si>
    <t>PEKERJAAN PENGECATAN</t>
  </si>
  <si>
    <t>XIV</t>
  </si>
  <si>
    <t>Tukang Cat</t>
  </si>
  <si>
    <t>Dempul Jadi</t>
  </si>
  <si>
    <t>Minyak Cat</t>
  </si>
  <si>
    <t>Batu Apung</t>
  </si>
  <si>
    <t>Plamir</t>
  </si>
  <si>
    <t>Cat Dasar</t>
  </si>
  <si>
    <t>Cat Penutup</t>
  </si>
  <si>
    <t>1 lap.Cat Dasar &amp; 2 lap.Cat Penutup</t>
  </si>
  <si>
    <t>Cat Meni</t>
  </si>
  <si>
    <t>Cat Penutup 2 kali</t>
  </si>
  <si>
    <t>Pipa Galvanis   ( 1 1/2" )</t>
  </si>
  <si>
    <t>MARMER</t>
  </si>
  <si>
    <t>Marmer Tulung Agung</t>
  </si>
  <si>
    <t>KABUPATEN REMBANG</t>
  </si>
  <si>
    <t>Hak Angin</t>
  </si>
  <si>
    <t>1 lap.Cat Dasar &amp; 3 lap.Cat Penutup</t>
  </si>
  <si>
    <t>2 lap. Cat Penutup)</t>
  </si>
  <si>
    <t>Perancah Kayu</t>
  </si>
  <si>
    <t>Perekat / Lem</t>
  </si>
  <si>
    <t>Cat</t>
  </si>
  <si>
    <t>Manual sistem 3 lap. Cat Konvensional dg Tebal 200 μm</t>
  </si>
  <si>
    <t>Cat dasar</t>
  </si>
  <si>
    <t>Cat Antara</t>
  </si>
  <si>
    <t>Kayu Dolken diameter 8 - 10 / 400 cm</t>
  </si>
  <si>
    <t>Lbr</t>
  </si>
  <si>
    <t>Meni Besi</t>
  </si>
  <si>
    <t>Besi Strip</t>
  </si>
  <si>
    <t>Pasir Pasang</t>
  </si>
  <si>
    <t>Batu bata Merah</t>
  </si>
  <si>
    <t>Tukang Batu</t>
  </si>
  <si>
    <t>Bambu diameter 6 - 8 / 600 cm</t>
  </si>
  <si>
    <t>Tali Ijuk</t>
  </si>
  <si>
    <t>1M2 Plesteran 1 Pc : 3 Ps  Tebal 15 mm</t>
  </si>
  <si>
    <t>1M2 Plesteran 1 Pc : 2 Kp : 8 Ps  Tebal 15 mm</t>
  </si>
  <si>
    <t>1M2 Plesteran  1 Pc :  3 Ps  Tebal 20 mm</t>
  </si>
  <si>
    <t>1M2 Berapen 1 Pc : 5 Ps Tebal 15 mm</t>
  </si>
  <si>
    <t>1M' Plesteran Skoning 1 Pc :  2 Ps lebar 10 mm</t>
  </si>
  <si>
    <t>1M2 Plesteran Ciprat  1 Pc : 2 Ps</t>
  </si>
  <si>
    <t>1M2 Finishing Siar Pas. Batu Kali Adukan  1 Pc  :  2 Ps</t>
  </si>
  <si>
    <t>1M3 Membuat Kosen Pintu &amp; Jendela Kayu klas I</t>
  </si>
  <si>
    <t>1M2 Membuat Pintu Klamp Standard Kayu Bengkirai</t>
  </si>
  <si>
    <t>1M2 Membuat Daun Pintu Panel Kayu Bengkirai</t>
  </si>
  <si>
    <t>1M2 Membuat Pintu &amp; Jendela Kaca Kayu Bengkirai</t>
  </si>
  <si>
    <t>1M2 Membuat Pintu Plywood Rangkap rangka Kayu Bengkirai lbr s/d 90cm</t>
  </si>
  <si>
    <t>1M2 Membuat Pintu Plywood rangkap, rangka expose kayu Bengkirai</t>
  </si>
  <si>
    <t>1M2 Membuat Jalusi mati Kosen Kayu Bengkirai</t>
  </si>
  <si>
    <t>Formika</t>
  </si>
  <si>
    <t>1M3 Memasang Konstruksi Kuda-kuda Ekspose Kayu Jati</t>
  </si>
  <si>
    <t>1M3 Memasang Konstruksi Gording Kayu Bengkirai</t>
  </si>
  <si>
    <t>Kayu Klas II (Bengkirai), Kaso-kaso (5x7) cm</t>
  </si>
  <si>
    <t>Reng (2x3) cm</t>
  </si>
  <si>
    <t>F.26</t>
  </si>
  <si>
    <t>F.27</t>
  </si>
  <si>
    <t>F.28</t>
  </si>
  <si>
    <t>G.13a</t>
  </si>
  <si>
    <t>G.13b</t>
  </si>
  <si>
    <t>1 M2 Pasang Bekisting Jembatan Cor</t>
  </si>
  <si>
    <t>Kayu Bengkirai</t>
  </si>
  <si>
    <t>J.15</t>
  </si>
  <si>
    <t>J.16</t>
  </si>
  <si>
    <t>J.17</t>
  </si>
  <si>
    <t>J.18</t>
  </si>
  <si>
    <t>J.19</t>
  </si>
  <si>
    <t>J.20</t>
  </si>
  <si>
    <t>1 Kg Memasang Besi Profil</t>
  </si>
  <si>
    <t>1 Kg Memasang Rangka Kuda-kuda Baja IWF</t>
  </si>
  <si>
    <t>M.14</t>
  </si>
  <si>
    <t>M.15</t>
  </si>
  <si>
    <t>1 M2 Memasang Langit-langit Lambriziring Kayu Jati, tebal 6 mm</t>
  </si>
  <si>
    <t>G.40</t>
  </si>
  <si>
    <t>G.41</t>
  </si>
  <si>
    <t>G.42</t>
  </si>
  <si>
    <t>Batu Belah 15/20 cm</t>
  </si>
  <si>
    <t>manual sistem 3 lapis Cat Konvensional dg tebal 200 um</t>
  </si>
  <si>
    <t>PEKERJAAN   TANAH</t>
  </si>
  <si>
    <t>Pasir Urug</t>
  </si>
  <si>
    <t>Kapur Padam</t>
  </si>
  <si>
    <t>Tanah Liat</t>
  </si>
  <si>
    <t>Ijuk</t>
  </si>
  <si>
    <t>Sirtu</t>
  </si>
  <si>
    <t>Portland Sement</t>
  </si>
  <si>
    <t>Batu Belah 15/20</t>
  </si>
  <si>
    <t>Kayu Jati,Papan</t>
  </si>
  <si>
    <t>Paku Sekrup</t>
  </si>
  <si>
    <t>Kapur Pasang</t>
  </si>
  <si>
    <t>.</t>
  </si>
  <si>
    <t>Besi Beton</t>
  </si>
  <si>
    <t>Portland Semen</t>
  </si>
  <si>
    <t>Kawat Beton</t>
  </si>
  <si>
    <t>Kawat beton</t>
  </si>
  <si>
    <t>Paku</t>
  </si>
  <si>
    <t>Minyak Bekisting</t>
  </si>
  <si>
    <t>P E K E R J A A N       D I N D I N G</t>
  </si>
  <si>
    <t>Bata Merah  5 x 11 x 22</t>
  </si>
  <si>
    <t>Buah</t>
  </si>
  <si>
    <t>Granit lokal</t>
  </si>
  <si>
    <t>Besi beton polos</t>
  </si>
  <si>
    <t>Besi beton prestress</t>
  </si>
  <si>
    <t>Besi beton ulir</t>
  </si>
  <si>
    <t>Kayu Bengkirai, papan</t>
  </si>
  <si>
    <t>1M2 Pasang Pintu Plywood &amp; Formika  Rangka Kayu Bengkirai</t>
  </si>
  <si>
    <t>Kayu Bengkirai, balok</t>
  </si>
  <si>
    <t>1M2 Pasang Rangka Langit-langit (1,00x1,00) m, kayu Bengkirai</t>
  </si>
  <si>
    <t>1M' Pasang Listplank Uk. (3x30)cm Kayu Bengkirai</t>
  </si>
  <si>
    <t>1M' Pasang Listplank Uk. 2x(3x20)cm Kayu Bengkirai</t>
  </si>
  <si>
    <t>1M2 Pasang Rangka Dinding Pemisah  Kayu Bengkirai</t>
  </si>
  <si>
    <t>T u k a n g   K a y u</t>
  </si>
  <si>
    <t>T u k a n g   B e s i</t>
  </si>
  <si>
    <t>T u k a n g   C a t</t>
  </si>
  <si>
    <t>T u k a n g  L e i d e n g</t>
  </si>
  <si>
    <t>S o p i r</t>
  </si>
  <si>
    <t>1M2 Pas. Dinding Pemisah Teakwood Rangkap Rangka Kayu Bengkirai</t>
  </si>
  <si>
    <t>Pintu Ronsel Doble 200 x 200 x 300</t>
  </si>
  <si>
    <t>Pintu Ronsel Doble 150 x 150 x 300</t>
  </si>
  <si>
    <t>KAWAT</t>
  </si>
  <si>
    <t>Kawat Ikat beton/bendrat</t>
  </si>
  <si>
    <t>Lem kayu (fox)</t>
  </si>
  <si>
    <t>Paku - ukuran 1" s/d 4"</t>
  </si>
  <si>
    <t>Paku - payung</t>
  </si>
  <si>
    <t>Paku - sekrup</t>
  </si>
  <si>
    <t>Plamur kayu</t>
  </si>
  <si>
    <t>Cat kayu (baik)</t>
  </si>
  <si>
    <t>Stop Kontak</t>
  </si>
  <si>
    <t>Engsel H</t>
  </si>
  <si>
    <t>Engsel Nylon</t>
  </si>
  <si>
    <t xml:space="preserve">Grendel </t>
  </si>
  <si>
    <t>Besi Beton Polos</t>
  </si>
  <si>
    <t>Tukang Besi</t>
  </si>
  <si>
    <t>PEKERJAAN    P L E S T E R A N</t>
  </si>
  <si>
    <t xml:space="preserve">Tukang batu </t>
  </si>
  <si>
    <t>Gebalan rumput</t>
  </si>
  <si>
    <t>BETON</t>
  </si>
  <si>
    <t>BAJA</t>
  </si>
  <si>
    <t>Baja profil  " L" dan "C"</t>
  </si>
  <si>
    <t>Baja profil "IWF"</t>
  </si>
  <si>
    <t>Wiremesh MS</t>
  </si>
  <si>
    <t>Genteng biasa</t>
  </si>
  <si>
    <t>Genteng Beton</t>
  </si>
  <si>
    <t>Sirap</t>
  </si>
  <si>
    <t>Asbes gelombang ( 80 x 210 ) cm</t>
  </si>
  <si>
    <t>Marmer Kalimantan</t>
  </si>
  <si>
    <t>Marmer Itali</t>
  </si>
  <si>
    <t>Granito 40 x 40 polished (lokal)</t>
  </si>
  <si>
    <t>Granito 40 x 40 polished (import)</t>
  </si>
  <si>
    <t>Granito 60 x 60 polished (lokal)</t>
  </si>
  <si>
    <t>GRANIT</t>
  </si>
  <si>
    <t>Mur Baut 3/8 "</t>
  </si>
  <si>
    <t>Mesin pompa 1 lt / dt</t>
  </si>
  <si>
    <t>Mesin pompa 1-1/2 lt / dt</t>
  </si>
  <si>
    <t>Tangki air fiber glass 3.000 lt 5mm</t>
  </si>
  <si>
    <t>Pintu Ronsel Engkel 100 x 100 x 300</t>
  </si>
  <si>
    <t xml:space="preserve">Pintu Intake 60 x 60 x 300 </t>
  </si>
  <si>
    <t xml:space="preserve">Pintu Intake 30 x 40 x 300 </t>
  </si>
  <si>
    <t>Nomenklatur Marmer ( 30 x 40 )</t>
  </si>
  <si>
    <t>Pile Scale ( 20 x 100 )</t>
  </si>
  <si>
    <t>Pile Scale ( 12 x 100 )</t>
  </si>
  <si>
    <t>Pipa PVC. S. 12,5 ø 10"</t>
  </si>
  <si>
    <t>Pipa PVC. S. 12,5 ø 12"</t>
  </si>
  <si>
    <t>Pipa PVC. S. 12,5 ø   8"</t>
  </si>
  <si>
    <t>Pipa PVC. S. 12,5 ø   6"</t>
  </si>
  <si>
    <t>Pipa PVC. S. 12,5 ø   4"</t>
  </si>
  <si>
    <t>Pipa PVC. S. 12,5 ø   3"</t>
  </si>
  <si>
    <t>Pipa PVC. S. 12,5 ø 2"</t>
  </si>
  <si>
    <t>Pipa PVC. S. 12,5 ø 1"</t>
  </si>
  <si>
    <t>Pipa PVC. S. 12,5 ø 3/4"</t>
  </si>
  <si>
    <t>Pipa PVC. S. 12,5 ø 1/2"</t>
  </si>
  <si>
    <t>Pipa Galvanis   ( 1" )</t>
  </si>
  <si>
    <t>Pipa Galvanis   ( 2" )</t>
  </si>
  <si>
    <t>Pipa PVC. S. 12,5 ø 16"</t>
  </si>
  <si>
    <t>Pipa PVC. S. 12,5 ø 1-1/4"</t>
  </si>
  <si>
    <t>Pipa PVC. S. 12,5 ø 2-1/2"</t>
  </si>
  <si>
    <t xml:space="preserve">Lem kuning (aica aibon) </t>
  </si>
  <si>
    <t xml:space="preserve">Lapisan kedap air </t>
  </si>
  <si>
    <t>Granito 60 x 60 polished lokal</t>
  </si>
  <si>
    <t>Spiritus</t>
  </si>
  <si>
    <t xml:space="preserve">Dempul </t>
  </si>
  <si>
    <t>Plinkut</t>
  </si>
  <si>
    <t>Wood filer (INFRA)</t>
  </si>
  <si>
    <t xml:space="preserve">Oker putih </t>
  </si>
  <si>
    <t xml:space="preserve">Oker warna </t>
  </si>
  <si>
    <t>Melamin</t>
  </si>
  <si>
    <t xml:space="preserve">Kuwas 3" </t>
  </si>
  <si>
    <t>A.1</t>
  </si>
  <si>
    <t>A.2</t>
  </si>
  <si>
    <t>daun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</si>
  <si>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</si>
  <si>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</si>
  <si>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</si>
  <si>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</si>
  <si>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</si>
  <si>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</si>
  <si>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</si>
  <si>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</si>
  <si>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</si>
  <si>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</si>
  <si>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</si>
  <si>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</si>
  <si>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</si>
  <si>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</si>
  <si>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</si>
  <si>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</si>
  <si>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</si>
  <si>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Pipa PVC SII  SCJ  , S - 12,5 (10 bar)</t>
  </si>
  <si>
    <t>Formika ukuran pintu</t>
  </si>
  <si>
    <t>PEKERJAAN  LANGIT - LANGIT</t>
  </si>
  <si>
    <t>PEKERJAAN    K  A  Y  U</t>
  </si>
  <si>
    <t>Paku Biasa 2" - 5 "</t>
  </si>
  <si>
    <t>Kayu Jati, papan</t>
  </si>
  <si>
    <t>Paku Biasa 1/2" - 1"</t>
  </si>
  <si>
    <t>Lem Kayu</t>
  </si>
  <si>
    <t>Ltr</t>
  </si>
  <si>
    <t>P e k e r j a</t>
  </si>
  <si>
    <t>Kayu Jati, balok</t>
  </si>
  <si>
    <t>Besi presstred polos</t>
  </si>
  <si>
    <t xml:space="preserve">Minyak Bekisting </t>
  </si>
  <si>
    <t>Tukang batu</t>
  </si>
  <si>
    <t>PEKERJAAN   PENUTUP  ATAP</t>
  </si>
  <si>
    <t>Ubin Keramik  20 x 20 cm</t>
  </si>
  <si>
    <t>III . B A H A N   K A Y U</t>
  </si>
  <si>
    <t>KRUING</t>
  </si>
  <si>
    <t>1 M2 Pasang Lantai Keramik 30 x 30 cm</t>
  </si>
  <si>
    <t>Marmer</t>
  </si>
  <si>
    <t>1 M2 Pasang Dinding Batu Paros / Batu Tempel Hitam</t>
  </si>
  <si>
    <t>1M2 Pasang Rangka Atap Sirap Kayu Bengkirai</t>
  </si>
  <si>
    <t>1M2 Pasang Rangka Langit-langit (60x60) cm, kayu Bengkirai</t>
  </si>
  <si>
    <t>1M' Pasang Listplank Uk. (3x20)cm Kayu Bengkirai</t>
  </si>
  <si>
    <t>1M2 Pasang Dinding Bilik, Rangka Kayu Klas III / IV</t>
  </si>
  <si>
    <t>IV . BAHAN   PENUTUP   DINDING   /   LANTAI</t>
  </si>
  <si>
    <t>VI . B A H A N   B E S I</t>
  </si>
  <si>
    <t>VII  . B A H A N   P I P A</t>
  </si>
  <si>
    <t>VIII . B A H A N   L A N G I T   -   L A N G I T</t>
  </si>
  <si>
    <t>Pasir pasang</t>
  </si>
  <si>
    <t xml:space="preserve">Besi Strip </t>
  </si>
  <si>
    <t>Keramik 10x20 cm</t>
  </si>
  <si>
    <t>Keramik 20x20 cm</t>
  </si>
  <si>
    <t>PEKERJAAN  PENGECATAN</t>
  </si>
  <si>
    <t>Genteng Sirap</t>
  </si>
  <si>
    <t>Semen Warna</t>
  </si>
  <si>
    <t>m1</t>
  </si>
  <si>
    <t>1 M2 BEKESTING DENGAN PAPAN</t>
  </si>
  <si>
    <t>Kaso lanan 5/7 (2x pakai) 50 %</t>
  </si>
  <si>
    <t>1M' Pagar Sementara dari Seng Gelombang Tinggi 2,00 m</t>
  </si>
  <si>
    <t>1M' Pengukuran dan Pemasangan Bouwplank</t>
  </si>
  <si>
    <t>1M2 Pembuatan Kantor Sementara dg Lantai Plesteran</t>
  </si>
  <si>
    <t>1M2 Pembuatan Gudang Semen dan Alat-alat</t>
  </si>
  <si>
    <t>1M2 Pembuatan Steger dari Bambu Uk. 40 x 50 x 20 cm</t>
  </si>
  <si>
    <t xml:space="preserve">1M2 Membersihkan Lapangan dan Perataan </t>
  </si>
  <si>
    <t>1M3 Bongkaran Beton Bertulang</t>
  </si>
  <si>
    <t>1M3 Bongkaran Dinding Tembok Bata Merah</t>
  </si>
  <si>
    <t>1M2 MEMBONGKAR PLESTERAN DINDING</t>
  </si>
  <si>
    <t>1M2 MEMBONGKAR GENTENG / SIRAP (bongkaran tidak dipakai lagi)</t>
  </si>
  <si>
    <t>1M2 MEMBONGKAR GENTENG / SIRAP (bongkaran  dipakai lagi)</t>
  </si>
  <si>
    <t>1M2 MEMBONGKAR RANGKA ATAP/RENG KASO (bongkaran tidak dipakai lagi)</t>
  </si>
  <si>
    <t>1M2 MEMBONGKAR RANGKA ATAP / RENG KASO (bongkaran  dipakai lagi)</t>
  </si>
  <si>
    <t>1M3 MEMBONGKAR KUDA-KUDA GORDING/BALOK (bongkaran  dipakai lagi)</t>
  </si>
  <si>
    <t>1M3 MEMBONGKAR KUDA-KUDA GORDING/BALOK (bongkaran  tidak dipakai lagi)</t>
  </si>
  <si>
    <t>1M2 MEMBONGKAR PLAFOND (bongkaran  dipakai lagi)</t>
  </si>
  <si>
    <t>1M2 MEMBONGKAR PLAFOND (bongkaran tidak  dipakai lagi)</t>
  </si>
  <si>
    <t>1M3 Galian Tanah Biasa Sedalam 1 m</t>
  </si>
  <si>
    <t>1M3 Galian Tanah Keras Sedalam 1 m</t>
  </si>
  <si>
    <t>1M3 Galian Tanah Cadas Sedalam 1 m</t>
  </si>
  <si>
    <t>1M3 Galian Tanah Lumpur Sedalam 1 m</t>
  </si>
  <si>
    <t>1M3 Pemadatan Tanah</t>
  </si>
  <si>
    <t>1M3 Urugan Pasir</t>
  </si>
  <si>
    <t>1M3 Lapisan Pudel Cmp. 1Kp : 3Ps : 7TL</t>
  </si>
  <si>
    <t>1M3 Urugan Sirtu</t>
  </si>
  <si>
    <t>1M2 Pekerjaan Striping Setinggi 1 m</t>
  </si>
  <si>
    <t xml:space="preserve">1M3 Pasang Pondasi Batu Kali 1Pc : 5 Ps </t>
  </si>
  <si>
    <t>1M3 Pasang Pondasi Batu Kali, 1 Pc : 3 Kp : 10 Ps</t>
  </si>
  <si>
    <t>1M3 Pasang Pondasi Batu Kosong</t>
  </si>
  <si>
    <t xml:space="preserve">1M3 Pasang Pondasi Sumuran diameter 100 cm </t>
  </si>
  <si>
    <t>1M' Pembuatan Tiang Pancang (40x40) cm, Beton Bertulang</t>
  </si>
  <si>
    <t>1M2 Pasang Batu Merah Tebal 1/2 bata, 1 Pc : 2 Ps</t>
  </si>
  <si>
    <t>1M2 Pasang Batu Merah Tebal 1/2 bata, 1 Pc : 3 Ps</t>
  </si>
  <si>
    <t>1M2 Pasang Batu Merah Tebal 1/2 bata, 1 Pc : 3 Kp : 10 Ps</t>
  </si>
  <si>
    <t>1  M3 MEMBONGKAR DINDING BATA / BATU (Batu / bata dipakai lagi)</t>
  </si>
  <si>
    <t>1  M3 MEMBONGKAR DINDING BATA / BATU (bongkaran tidak dipakai lagi)</t>
  </si>
  <si>
    <t>Batu Tempel</t>
  </si>
  <si>
    <t>110 KG Besi Beton Terpasang (polos)</t>
  </si>
  <si>
    <t>125 KG Besi Beton Terpasang (polos)</t>
  </si>
  <si>
    <t>1KG Pembesian dg Besi Polos</t>
  </si>
  <si>
    <t>Besi Beton (polos)</t>
  </si>
  <si>
    <t>A.20</t>
  </si>
  <si>
    <t>A.21</t>
  </si>
  <si>
    <t xml:space="preserve">1M3 Pasang Pondasi Batu Kali 1Pc : 3 Ps </t>
  </si>
  <si>
    <t xml:space="preserve">1M2 Pasang Pintu Formika Double,  Rangka Kayu Jati </t>
  </si>
  <si>
    <t xml:space="preserve">1M2 Pasang Dinding Lambriziring dari Papan jati </t>
  </si>
  <si>
    <t>1M2 Pasang Plywood tebal 4mm unt Dinding</t>
  </si>
  <si>
    <t>1KG Kabel Presstresed Polos/strand</t>
  </si>
  <si>
    <t xml:space="preserve">1M2 Pasang Bekisting untuk Pondasi  </t>
  </si>
  <si>
    <t>1M2 Pasang Bekisting untuk Sloof</t>
  </si>
  <si>
    <t>1M2 Pasang Bekisting untuk Kolom</t>
  </si>
  <si>
    <t>Paku Sekrup 3,5"</t>
  </si>
  <si>
    <t xml:space="preserve">Tukang Batu </t>
  </si>
  <si>
    <t>SATUAN</t>
  </si>
  <si>
    <t>NO.</t>
  </si>
  <si>
    <t>KETERANGAN</t>
  </si>
  <si>
    <t>HARGA</t>
  </si>
  <si>
    <t>(Rp)</t>
  </si>
  <si>
    <t>I</t>
  </si>
  <si>
    <t>B A H A N     D A S A R</t>
  </si>
  <si>
    <t>BATU KALI</t>
  </si>
  <si>
    <t>KERIKIL</t>
  </si>
  <si>
    <t>TANAH</t>
  </si>
  <si>
    <t>BATU BATA</t>
  </si>
  <si>
    <t>PASIR</t>
  </si>
  <si>
    <t>1M3 Membuat Kosen Pintu &amp; Jendela Kayu Bengkirai</t>
  </si>
  <si>
    <t>Kayu Bengkirai, Balok</t>
  </si>
  <si>
    <t>1M2 Membuat Pintu &amp; Jendela Jalusi Kayu Kelas I (Jati)</t>
  </si>
  <si>
    <t>Kayu Kelas I (Jati), papan</t>
  </si>
  <si>
    <t>1M2 Membuat Jalusi mati Kosen Kayu Kelas I (Jati)</t>
  </si>
  <si>
    <t xml:space="preserve">1M2 Membuat Pintu Teakwood Rangkap Rangka Kayu Kelas I (jati) </t>
  </si>
  <si>
    <t>1M2 Memasang Rangka Atap Genteng Keramik, Kayu Bengkirai</t>
  </si>
  <si>
    <t>1M2 Memasang Rangka Atap Genteng Beton, Kayu Bengkirai</t>
  </si>
  <si>
    <t>Kayu Bengkirai Kaso-kaso (5x7) cm</t>
  </si>
  <si>
    <t xml:space="preserve">Wastafel </t>
  </si>
  <si>
    <t>Rangka kayu bengkirai (ram pintu)</t>
  </si>
  <si>
    <t>1 M3 Galian Tanah Biasa Sedalam 2 meter</t>
  </si>
  <si>
    <t>Suppl. B 6</t>
  </si>
  <si>
    <t xml:space="preserve">1M3 Pasang Pondasi Siklop 60% Beton Camp. 1PC : 2PS : 3KR &amp; </t>
  </si>
  <si>
    <t>N.10</t>
  </si>
  <si>
    <t>1 M2 PLITURAN BANGUNAN ( BIASA )</t>
  </si>
  <si>
    <t>Dempul plitur (dempul kasar)</t>
  </si>
  <si>
    <t>Wood Filler (INFRA)</t>
  </si>
  <si>
    <t>Oker putih</t>
  </si>
  <si>
    <t>Oker warna</t>
  </si>
  <si>
    <t>Batu apung (gosok)</t>
  </si>
  <si>
    <t>Sirlak</t>
  </si>
  <si>
    <t>kwas 3"</t>
  </si>
  <si>
    <t>Spritus</t>
  </si>
  <si>
    <t>Ampelas kayu</t>
  </si>
  <si>
    <t>Tukang cat</t>
  </si>
  <si>
    <t>Kepala tukang cat</t>
  </si>
  <si>
    <t>N.11</t>
  </si>
  <si>
    <t>1 M2 PLITURAN MEUBELAIR</t>
  </si>
  <si>
    <t>Melamik</t>
  </si>
  <si>
    <t>KAPUR</t>
  </si>
  <si>
    <t>PORTLAND CEMENT</t>
  </si>
  <si>
    <t>II</t>
  </si>
  <si>
    <t>B A H A N    P E N U T U P   A T A P</t>
  </si>
  <si>
    <t xml:space="preserve">    J  E  N  I  S        B  A  H  A  N</t>
  </si>
  <si>
    <t>URAIAN   PEKERJAAN</t>
  </si>
  <si>
    <t>KODE</t>
  </si>
  <si>
    <t>PEKERJAAN PERSIAPAN</t>
  </si>
  <si>
    <t>m'</t>
  </si>
  <si>
    <t>m2</t>
  </si>
  <si>
    <t>m3</t>
  </si>
  <si>
    <t>III</t>
  </si>
  <si>
    <t>PEKERJAAN  PONDASI</t>
  </si>
  <si>
    <t>Perlengkapan 35% Harga Pipa</t>
  </si>
  <si>
    <t>Pipa PVC</t>
  </si>
  <si>
    <t>PEKERJAAN  BESI &amp; ALLUMUNIUM</t>
  </si>
  <si>
    <t>Besi strip</t>
  </si>
  <si>
    <t>PEKERJAAN  KUNCI  dan KACA</t>
  </si>
  <si>
    <t>Kunci Tanam Biasa</t>
  </si>
  <si>
    <t>Kunci Tanam Kamar Mandi</t>
  </si>
  <si>
    <t>KERAMIK</t>
  </si>
  <si>
    <t>Olie (minyak pelumas)</t>
  </si>
  <si>
    <t>Engsel Pintu</t>
  </si>
  <si>
    <t>Engsel Jendela</t>
  </si>
  <si>
    <t>Engsel Angin</t>
  </si>
  <si>
    <t>Kait Angin</t>
  </si>
  <si>
    <t>Kunci Selot</t>
  </si>
  <si>
    <t>Kunci Lemari</t>
  </si>
  <si>
    <t>PEKERJAAN  PENUTUP LANTAI dan DINDING</t>
  </si>
  <si>
    <t>Genteng Beton Standrad</t>
  </si>
  <si>
    <t>SIRAP</t>
  </si>
  <si>
    <t>GENTENG BETON</t>
  </si>
  <si>
    <t>GENTENG TANAH LIAT</t>
  </si>
  <si>
    <t>bh</t>
  </si>
  <si>
    <t xml:space="preserve">ASBES PLAT </t>
  </si>
  <si>
    <t>SENG PLAT</t>
  </si>
  <si>
    <t>SENG GELOMBANG</t>
  </si>
  <si>
    <t>JATI</t>
  </si>
  <si>
    <t>KAMPER</t>
  </si>
  <si>
    <t>MERANTI</t>
  </si>
  <si>
    <t>LANAN</t>
  </si>
  <si>
    <t>BENGKIRAI</t>
  </si>
  <si>
    <t>DOLKEN</t>
  </si>
  <si>
    <t>Kayu bakar</t>
  </si>
  <si>
    <t>UBIN (TEGEL BIASA)</t>
  </si>
  <si>
    <t xml:space="preserve"> </t>
  </si>
  <si>
    <t xml:space="preserve">BESI BETON    </t>
  </si>
  <si>
    <t xml:space="preserve">Kayu Dolken Ø 8 - 10 / 4 m </t>
  </si>
  <si>
    <t>PROPINSI</t>
  </si>
  <si>
    <t>1 M2 Pasang Atap Genteng Mantili Kecil</t>
  </si>
  <si>
    <t>1 M2 Pasang Atap Genteng Mantili  Besar</t>
  </si>
  <si>
    <t>1 M' Pasang Genteng Bubung Mantili</t>
  </si>
  <si>
    <t>1 M2 Pasang Atap Asbes Gelombang (80 x 210 cm) x 5 mm</t>
  </si>
  <si>
    <t>1 M2 Pasang Atap Genteng Beton</t>
  </si>
  <si>
    <t>1 M2 Pasang Atap Sirap</t>
  </si>
  <si>
    <t>Perlengkapan 30% Harga Wastafel</t>
  </si>
  <si>
    <t>1 UNIT Memasang Wastafel</t>
  </si>
  <si>
    <t>1 M' List Langit-Langit Kayu Profil</t>
  </si>
  <si>
    <t>1 M2 Langit-langit Gypsum Board, tebal 9 mm</t>
  </si>
  <si>
    <t>1 UNIT Memasang Closet Duduk Porselin</t>
  </si>
  <si>
    <t xml:space="preserve">1 UNIT Memasang Closet Jongkok </t>
  </si>
  <si>
    <t>1 M' Memasang Pipa Beton, Ø 15 cm - 20 cm</t>
  </si>
  <si>
    <t>1 M' Memasang Pipa Beton, Ø 30 cm - 100 cm</t>
  </si>
  <si>
    <t>1 M' Memasang Pipa PVC type AW Ø ½"</t>
  </si>
  <si>
    <t>1 M' Memasang Pipa PVC type AW Ø 2"</t>
  </si>
  <si>
    <t>1 M' Memasang Pipa PVC type AW Ø 3"</t>
  </si>
  <si>
    <t>1 BUAH Pasang Kunci Tanam Biasa</t>
  </si>
  <si>
    <t>1 BUAH Pasang Kunci Tanam Kamar Mandi</t>
  </si>
  <si>
    <t>1 BUAH Pasang Engsel Pintu</t>
  </si>
  <si>
    <t>1 BUAH Pasang Engsel Jendela Kupu-kupu</t>
  </si>
  <si>
    <t>1 BUAH Pasang Engsel Angin</t>
  </si>
  <si>
    <t>1 BUAH Pasang Kait Angin</t>
  </si>
  <si>
    <t>1 BUAH Pasang Kunci Selot</t>
  </si>
  <si>
    <t>1 BUAH Pasang Kunci Lemari</t>
  </si>
  <si>
    <t>1 M2 Pasang Kaca tebal 5 mm</t>
  </si>
  <si>
    <t>1 M2 Pasang lantai Ubin PC Abu-abu Uk. 20 x 20 cm</t>
  </si>
  <si>
    <t>1 M2 Pasang lantai Ubin Granito  Uk. 40 x 40 cm</t>
  </si>
  <si>
    <t>1 M2 Pasang Lantai Keramik 20 x 20 cm</t>
  </si>
  <si>
    <t>1 M2 Pasang Dinding Keramik  10x20 cm,</t>
  </si>
  <si>
    <t>1 M2 Pasang Dinding Keramik  20x20 cm,</t>
  </si>
  <si>
    <t>1 M2 Mendempul dan Menggosok Kayu</t>
  </si>
  <si>
    <t>1 M2 Pengecatan Bidang Lama</t>
  </si>
  <si>
    <t>1 M2 Pengecatan Bidang Kayu Baru (1 lap.Plamir)</t>
  </si>
  <si>
    <t>1 M2 Pengecat Tembok Baru (1lap.Plamir, 1lap Cat Dasar</t>
  </si>
  <si>
    <t>1 M2 Pengecat Tembok Lama (1lap.Plamir, 2lap Cat Penutup)</t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</si>
  <si>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</si>
  <si>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</si>
  <si>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</si>
  <si>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</si>
  <si>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</si>
  <si>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</si>
  <si>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</si>
  <si>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</si>
  <si>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</si>
  <si>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1 M3 PEK. GALIAN TANAH BERBATU MAX KEDALAMAN 1 M' TNG MANUSIA</t>
  </si>
  <si>
    <t>5"</t>
  </si>
  <si>
    <t>6"</t>
  </si>
  <si>
    <t>8"</t>
  </si>
  <si>
    <t>9"</t>
  </si>
  <si>
    <t>10"</t>
  </si>
  <si>
    <t>12"</t>
  </si>
  <si>
    <t>14"</t>
  </si>
  <si>
    <t>Pipa PVC. S. 12,5 ø   5"</t>
  </si>
  <si>
    <t>TRAS (TANAH KAPUR)</t>
  </si>
  <si>
    <t>Tras</t>
  </si>
  <si>
    <t>Pipa PVC AW</t>
  </si>
  <si>
    <t>Pipa PVC. AW ø 1/2"</t>
  </si>
  <si>
    <t>Pipa PVC. AW ø 3/4"</t>
  </si>
  <si>
    <t>Pipa PVC. AW ø 1"</t>
  </si>
  <si>
    <t>Pipa PVC. AW ø 1 1/2"</t>
  </si>
  <si>
    <t>Pipa PVC. AW ø 2"</t>
  </si>
  <si>
    <t>Pipa PVC. AW ø 3"</t>
  </si>
  <si>
    <t>Pipa PVC. AW ø 4"</t>
  </si>
  <si>
    <t>IX .   BOX CULVERT</t>
  </si>
  <si>
    <t>BC 780.175.120.25 (Top)</t>
  </si>
  <si>
    <t>BC 420.150.120.25 (Top)</t>
  </si>
  <si>
    <t>BC 420.150.120.25 (Bottom)</t>
  </si>
  <si>
    <t>BC 400.175.120.25 (Top)</t>
  </si>
  <si>
    <t>BC 400.175.120.25 (Bottom)</t>
  </si>
  <si>
    <t>BC 400.100.120.25 (Top)</t>
  </si>
  <si>
    <t>BC 400.100.120.25 (Bottom)</t>
  </si>
  <si>
    <t>BC 400.75.120.25 (Bottom)</t>
  </si>
  <si>
    <t>BC 380.175.120.25 (Top)</t>
  </si>
  <si>
    <t>BC 380.175.120.25 (Bottom)</t>
  </si>
  <si>
    <t>BC 380.175.120.20 (Top)</t>
  </si>
  <si>
    <t>BC 300.50.120.20 (Top)</t>
  </si>
  <si>
    <t>BC 300.50.120.20 (Bottom)</t>
  </si>
  <si>
    <t>BC 200.75.120.20 (Top)</t>
  </si>
  <si>
    <t>BC 200.75.120.20 (Bottom)</t>
  </si>
  <si>
    <t>BC 200.50.120.20 (Top)</t>
  </si>
  <si>
    <t>BC 200.50.120.20 (Bottom)</t>
  </si>
  <si>
    <t>BC 150.75.120.15 (Top)</t>
  </si>
  <si>
    <t>BC 150.75.120.15 (Bottom)</t>
  </si>
  <si>
    <t>BC 150.50.120.15 (Bottom)</t>
  </si>
  <si>
    <t>BC 100.50.120.15 (Top)</t>
  </si>
  <si>
    <t>BC 100.50.120.15 (Bottom)</t>
  </si>
  <si>
    <t>X .    U-GUTTER</t>
  </si>
  <si>
    <t>XI .   CIRCLE CULVERT</t>
  </si>
  <si>
    <r>
      <t xml:space="preserve">1. CC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50.250</t>
    </r>
  </si>
  <si>
    <r>
      <t xml:space="preserve">2. CC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80.250</t>
    </r>
  </si>
  <si>
    <t>XII .  B A H A N   F I N I S H I N G</t>
  </si>
  <si>
    <t>Cat Tembok dalam (cukup)</t>
  </si>
  <si>
    <t>Cat Tembok luar (cukup)</t>
  </si>
  <si>
    <t>Cat Tembok dalam (baik)</t>
  </si>
  <si>
    <t>Cat Tembok luar (baik)</t>
  </si>
  <si>
    <t>XIX . PAVING   BLOCK</t>
  </si>
  <si>
    <t>XIII . B A H A N   K A C A</t>
  </si>
  <si>
    <t>XIV . BAHAN   INSTALASI   LISTRIK</t>
  </si>
  <si>
    <t>XV . ALAT - ALAT   PENGUNCI  &amp;  PENGGANTUNG</t>
  </si>
  <si>
    <t>XVI . BAHAN   SANITAIR</t>
  </si>
  <si>
    <t>XVII . ALAT   PENGIKAT   KAYU</t>
  </si>
  <si>
    <t>XVIII . POMPA  AIR DAN TANGKI AIR</t>
  </si>
  <si>
    <t>B.9a</t>
  </si>
  <si>
    <t>1M3 Urugan Tanah Biasa (Tanah Tersedia)</t>
  </si>
  <si>
    <t>I.6a</t>
  </si>
  <si>
    <t>1M2 Pasang Rangka Langit-langit (1,00x1,00) m, kayu Kruing</t>
  </si>
  <si>
    <t>Kayu Kruing, balok</t>
  </si>
  <si>
    <t>Galian Tanah (B.1)</t>
  </si>
  <si>
    <r>
      <t>m</t>
    </r>
    <r>
      <rPr>
        <sz val="11"/>
        <rFont val="Calibri"/>
        <family val="2"/>
      </rPr>
      <t>³</t>
    </r>
  </si>
  <si>
    <t>Urugan Pasir (B.9)</t>
  </si>
  <si>
    <t>Urugan Tanah (B.9a)</t>
  </si>
  <si>
    <t>Tukang Pipa</t>
  </si>
  <si>
    <t>Alat Bantu</t>
  </si>
  <si>
    <t>J.26</t>
  </si>
  <si>
    <r>
      <t xml:space="preserve">1 M' Pasangan Pipa PVC </t>
    </r>
    <r>
      <rPr>
        <b/>
        <u val="single"/>
        <sz val="11"/>
        <rFont val="Calibri"/>
        <family val="2"/>
      </rPr>
      <t>Ø 4"</t>
    </r>
  </si>
  <si>
    <r>
      <t xml:space="preserve">1 M' Pasangan Pipa PVC </t>
    </r>
    <r>
      <rPr>
        <b/>
        <u val="single"/>
        <sz val="11"/>
        <rFont val="Calibri"/>
        <family val="2"/>
      </rPr>
      <t>Ø 6"</t>
    </r>
  </si>
  <si>
    <t>J.25</t>
  </si>
  <si>
    <t>J.27</t>
  </si>
  <si>
    <t>J.28</t>
  </si>
  <si>
    <t>J.29</t>
  </si>
  <si>
    <t>J.30</t>
  </si>
  <si>
    <t>1  M2 PASANGAN PAVING BLOK WARNA 6 CM K: 250</t>
  </si>
  <si>
    <t>Paving blok warna 6 cm K : 250(NUSA JAYA)</t>
  </si>
  <si>
    <t>J.31</t>
  </si>
  <si>
    <t>J.32</t>
  </si>
  <si>
    <t>J.33</t>
  </si>
  <si>
    <t>J.35</t>
  </si>
  <si>
    <t>J.36</t>
  </si>
  <si>
    <t>J.37</t>
  </si>
  <si>
    <t>J.38</t>
  </si>
  <si>
    <t>1 M3 PASIR DIBAWAH ALAS JALAN TIAP 1 M3 LAPIS PASIR</t>
  </si>
  <si>
    <t>Pasir Urug / Sirtu</t>
  </si>
  <si>
    <t>J.39</t>
  </si>
  <si>
    <t>1 M2 PAS ONDERLAG BATU BELAH TEBAL 15 CM</t>
  </si>
  <si>
    <t>Batu Belah</t>
  </si>
  <si>
    <t>J.40</t>
  </si>
  <si>
    <t>Batu Pecah 4/6 5/7</t>
  </si>
  <si>
    <t>J.41</t>
  </si>
  <si>
    <t>1 M2 PAS BATU LAPIS ATAS TEBAL 6 CM</t>
  </si>
  <si>
    <t>1 BTG/4 M PENGADAAN DAN PEMASANGAN CERUCUK</t>
  </si>
  <si>
    <t>Kayu Dolken</t>
  </si>
  <si>
    <t xml:space="preserve">Kepala Tukang </t>
  </si>
  <si>
    <t>J.42</t>
  </si>
  <si>
    <t>Excavator (+ operator)</t>
  </si>
  <si>
    <t>Tukang</t>
  </si>
  <si>
    <t>RPC 500 x 2500</t>
  </si>
  <si>
    <t>RPC 800 x 2500</t>
  </si>
  <si>
    <t>J.43</t>
  </si>
  <si>
    <t>1 UNIT BOX PRECAST 100 x 100 x 120 x 15 , TERPASANG</t>
  </si>
  <si>
    <t>1 UNIT BOX PRECAST 150 x 100 x 120 x 15 , TERPASANG</t>
  </si>
  <si>
    <t>1 UNIT BOX PRECAST 150 x 150 x 120 x 15 , TERPASANG</t>
  </si>
  <si>
    <t>J.44</t>
  </si>
  <si>
    <t>1 UNIT BOX PRECAST 200 x 150 x 120 x 20 , TERPASANG</t>
  </si>
  <si>
    <t>1 UNIT BOX PRECAST 300 x 100 x 120 x 20 , TERPASANG</t>
  </si>
  <si>
    <t>1 UNIT BOX PRECAST 380 x 350 x 120 x 20 , TERPASANG</t>
  </si>
  <si>
    <t>1 UNIT RPC 800 x 2500, TERPASANG</t>
  </si>
  <si>
    <t>1 UNIT RPC 500 x 2500, TERPASANG</t>
  </si>
  <si>
    <t>hr</t>
  </si>
  <si>
    <t>Bahan</t>
  </si>
  <si>
    <t>Jumlah Bahan</t>
  </si>
  <si>
    <t>Upah</t>
  </si>
  <si>
    <t>Jumlah Upah</t>
  </si>
  <si>
    <t>Alat</t>
  </si>
  <si>
    <t>Jumlah Alat</t>
  </si>
  <si>
    <t>Jumlah Bahan + Upah + Alat</t>
  </si>
  <si>
    <t>a = Jumlah Bahan + Upah + Alat</t>
  </si>
  <si>
    <t>BAHAN</t>
  </si>
  <si>
    <t>UPAH</t>
  </si>
  <si>
    <t>ALAT</t>
  </si>
  <si>
    <t>TOTAL</t>
  </si>
  <si>
    <t>TAHUN 2013</t>
  </si>
  <si>
    <t>EDISI JANUARI 2013</t>
  </si>
  <si>
    <t>T u k a n g</t>
  </si>
  <si>
    <t>Operator terlatih</t>
  </si>
  <si>
    <t>Rembang,       Januari 2013</t>
  </si>
  <si>
    <t>Batu Alam</t>
  </si>
  <si>
    <t>Batu Kali Bulat</t>
  </si>
  <si>
    <t>Batu Grosok (pudel)</t>
  </si>
  <si>
    <t>Batu Pecah 0,5/1</t>
  </si>
  <si>
    <t>Batu Bolder</t>
  </si>
  <si>
    <t>Batu Pecah 1/1</t>
  </si>
  <si>
    <t>Batu Pecah  1/2</t>
  </si>
  <si>
    <t>Batu Pecah  2/3</t>
  </si>
  <si>
    <t>Batu Pecah  3/5</t>
  </si>
  <si>
    <t>Batu Pecah  5/7</t>
  </si>
  <si>
    <t>HARGA 
SATUAN</t>
  </si>
  <si>
    <t>Kerikil Biasa</t>
  </si>
  <si>
    <t>Kerikil Sawur/Koral</t>
  </si>
  <si>
    <t>Bata Merah Lokal</t>
  </si>
  <si>
    <t>Batako Besar (10/20/40)</t>
  </si>
  <si>
    <t>Batako Kecil (7/11/25)</t>
  </si>
  <si>
    <t>Batako Sedang (12/15/30)</t>
  </si>
  <si>
    <t>Pasir Beton (Muntilan)</t>
  </si>
  <si>
    <t>Pasir Kwarsa</t>
  </si>
  <si>
    <t>Pasir Urug (Timbunan )</t>
  </si>
  <si>
    <t>Sirtu (tidak di ayak)</t>
  </si>
  <si>
    <t>Sirtu Royalty</t>
  </si>
  <si>
    <t>Abu Batu</t>
  </si>
  <si>
    <t>Abu Batu (Tayu)</t>
  </si>
  <si>
    <t>Tanah Biasa</t>
  </si>
  <si>
    <t>Tanah Padas</t>
  </si>
  <si>
    <t>Timbunan Pilihan (tanah pilihan)</t>
  </si>
  <si>
    <t>Kapur Pasang (Padam)</t>
  </si>
  <si>
    <t>Kapur Labor</t>
  </si>
  <si>
    <t>Portland  Cement/PC</t>
  </si>
  <si>
    <t>Portland  Cement/PC(40 kg)</t>
  </si>
  <si>
    <t>Portland  Cement/PC(50kg)</t>
  </si>
  <si>
    <t>Portland  Cement/PC Curah</t>
  </si>
  <si>
    <t>Portland  Pozzolan Cement/PPC</t>
  </si>
  <si>
    <t>Portland  Pozzolan Cement/PPC-Warna</t>
  </si>
  <si>
    <t>Portland  Pozzolan Cement/PPC ( 40kg)</t>
  </si>
  <si>
    <t>Portland  Pozzolan Cement/PPC(50kg)</t>
  </si>
  <si>
    <t>Portland  Pozzolan Cement/PPC (50kg)-warna</t>
  </si>
  <si>
    <t>Adukan Beton K125 ready mix</t>
  </si>
  <si>
    <t>Adukan Beton K175 ready mix</t>
  </si>
  <si>
    <t>Adukan Beton K200 ready mix</t>
  </si>
  <si>
    <t>Adukan Beton K225 ready mix</t>
  </si>
  <si>
    <t>Adukan Beton K250 ready mix</t>
  </si>
  <si>
    <t>Adukan Beton K300 ready mix</t>
  </si>
  <si>
    <t>Adukan Beton K325 ready mix</t>
  </si>
  <si>
    <t>Sirap( 100 lbr )</t>
  </si>
  <si>
    <t>Genteng Beton Warna (standard)</t>
  </si>
  <si>
    <t>Genteng Kerpus Beton</t>
  </si>
  <si>
    <t>Genteng Kerpus Beton Warna (standard)</t>
  </si>
  <si>
    <t>Genteng Keramik</t>
  </si>
  <si>
    <t>Geneteng Mantili Kecil</t>
  </si>
  <si>
    <t>Genteng Pres</t>
  </si>
  <si>
    <t>Genteng Kerpus Jatiwangi</t>
  </si>
  <si>
    <t>Genteng Kerpus Keramik</t>
  </si>
  <si>
    <t>Genteng Kerpus Lokal</t>
  </si>
  <si>
    <t>Genteng Kerpus Mantili</t>
  </si>
  <si>
    <t>Asbes gelombang besar 5 mm ( 120 x 240 ) cm</t>
  </si>
  <si>
    <t>Asbes gelombang besar 5 mm ( 90 x 180 ) cm</t>
  </si>
  <si>
    <t>Asbes gelombang Kecil 5 mm ( 120 x 240 ) cm</t>
  </si>
  <si>
    <t>Asbes gelombang Kecil 5 mm ( 90 x 180 ) cm</t>
  </si>
  <si>
    <t>Asbes gelombang ( 80 x 180 ) cm</t>
  </si>
  <si>
    <t>Asbes gelombang ( 80 x 240 ) cm</t>
  </si>
  <si>
    <t>Asbes Plat 100cm X 100 cm X 5 mm</t>
  </si>
  <si>
    <t>Asbes Plat 100cm X 200 cm X 5 mm</t>
  </si>
  <si>
    <t>Asbes Plat 100cm X 240 cm X 5 mm</t>
  </si>
  <si>
    <t>Seng Plat BJLS 0,30 panjang 180 cm</t>
  </si>
  <si>
    <t>Seng Plat BJLS 0,30 panjang 240 cm</t>
  </si>
  <si>
    <t>Seng Plat BWG 0, 28 x 80</t>
  </si>
  <si>
    <t>Seng Plat   BWG 28 x 90</t>
  </si>
  <si>
    <t>Seng gel. BJLS 0,28 panjang 180 cm</t>
  </si>
  <si>
    <t>Seng gel. BJLS 0,28 panjang 240 cm</t>
  </si>
  <si>
    <t>Kayu jati (balok/pesagen)</t>
  </si>
  <si>
    <t>Kayu jati (papan)</t>
  </si>
  <si>
    <t>Usuk kayu jati (3x5x400)</t>
  </si>
  <si>
    <t>Reng kayu jati (2x3x400)</t>
  </si>
  <si>
    <t>Usuk kayu jati (4x6x400)</t>
  </si>
  <si>
    <t>Usuk kayu jati (5x7x400)</t>
  </si>
  <si>
    <t>Reng kayu jati (2x4x400)</t>
  </si>
  <si>
    <t>btg</t>
  </si>
  <si>
    <t>Kayu bengkirai (balok/pesagen)</t>
  </si>
  <si>
    <t>Kayu bengkirai (papan)</t>
  </si>
  <si>
    <t>Usuk kayu bengkirai (3x5x400)</t>
  </si>
  <si>
    <t>Reng kayu bengkirai (2x3x400)</t>
  </si>
  <si>
    <t>Usuk kayu bengkirai (4x6x400)</t>
  </si>
  <si>
    <t>Usuk kayu bengkirai (5x7x400)</t>
  </si>
  <si>
    <t>Reng kayu bengkirai (2x4x400)</t>
  </si>
  <si>
    <t>Kayu meranti (balok/pesagen)</t>
  </si>
  <si>
    <t>Reng kayu meranti (3x5x400)</t>
  </si>
  <si>
    <t>Kayu meranti (papan)</t>
  </si>
  <si>
    <t>Usuk kayu meranti (3x5x400)</t>
  </si>
  <si>
    <t>Usuk kayu meranti (4x6x400)</t>
  </si>
  <si>
    <t>Usuk kayu meranti (5x7x400)</t>
  </si>
  <si>
    <t>MERBAU</t>
  </si>
  <si>
    <t>MAHONI</t>
  </si>
  <si>
    <t>ANGSANA</t>
  </si>
  <si>
    <t>Kayu Kamper (balok /pesagen)</t>
  </si>
  <si>
    <t>Kayu kamper (papan)</t>
  </si>
  <si>
    <t>Usuk kayu kamper (3x5x400)</t>
  </si>
  <si>
    <t>Usuk kayu kamper (4x6x400)</t>
  </si>
  <si>
    <t>Usuk kayu kamper (5x7x400)</t>
  </si>
  <si>
    <t>Reng kayu kamper (2x3x400)</t>
  </si>
  <si>
    <t>Reng kayu kamper (2x4x400)</t>
  </si>
  <si>
    <t>Kayu Kruing (balok /pesagen)</t>
  </si>
  <si>
    <t>Kayu Kruing (papan)</t>
  </si>
  <si>
    <t>Usuk kayu Kruing (3x5x400)</t>
  </si>
  <si>
    <t>Usuk kayu Kruing (4x6x400)</t>
  </si>
  <si>
    <t>Usuk kayu Kruing (5x7x400)</t>
  </si>
  <si>
    <t>Reng kayu Kruing (2x3x400)</t>
  </si>
  <si>
    <t>Reng kayu Kruing (2x4x400)</t>
  </si>
  <si>
    <r>
      <t xml:space="preserve">Kayu dolken sengon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8 - 10 cm, 4 M</t>
    </r>
  </si>
  <si>
    <t>Kayu perancah</t>
  </si>
  <si>
    <t>Kayu randu (papan )</t>
  </si>
  <si>
    <t>Kayu hutan lokal (Keras)</t>
  </si>
  <si>
    <t>Kayu hutan lokal (Menengah)</t>
  </si>
  <si>
    <t>Bambu diameter 6-8/600 cm</t>
  </si>
  <si>
    <t>Bambu Apus</t>
  </si>
  <si>
    <t>Glugu</t>
  </si>
  <si>
    <t>Lis kayu 2/3</t>
  </si>
  <si>
    <t>Kayu Merbau (balok /pesagen)</t>
  </si>
  <si>
    <t>Kayu Merbau (papan)</t>
  </si>
  <si>
    <t>Usuk kayu Merbau (3x5x400)</t>
  </si>
  <si>
    <t>Usuk kayu Merbau (4x6x400)</t>
  </si>
  <si>
    <t>Usuk kayu Merbau (5x7x400)</t>
  </si>
  <si>
    <t>Reng kayu Merbau (2x3x400)</t>
  </si>
  <si>
    <t>Reng kayu Merbau (2x4x400)</t>
  </si>
  <si>
    <t>Kayu Lanan (balok /pesagen)</t>
  </si>
  <si>
    <t>Kayu Lanan (papan)</t>
  </si>
  <si>
    <t>Usuk kayu Lanan (3x5x400)</t>
  </si>
  <si>
    <t>Usuk kayu Lanan (4x6x400)</t>
  </si>
  <si>
    <t>Usuk kayu Lanan (5x7x400)</t>
  </si>
  <si>
    <t>Reng kayu Lanan (2x3x400)</t>
  </si>
  <si>
    <t>Reng kayu Lanan (2x4x400)</t>
  </si>
  <si>
    <t>Kayu Angsana (balok /pesagen)</t>
  </si>
  <si>
    <t>Kayu Angsana (papan)</t>
  </si>
  <si>
    <t>Usuk kayu Angsana (3x5x400)</t>
  </si>
  <si>
    <t>Usuk kayu Angsana(4x6x400)</t>
  </si>
  <si>
    <t>Usuk kayu Angsana  (5x7x400)</t>
  </si>
  <si>
    <t>Reng kayu Angsana (2x3x400)</t>
  </si>
  <si>
    <t>Reng kayu Angsana (2x4x400)</t>
  </si>
  <si>
    <t>Kayu Mahoni (balok /pesagen)</t>
  </si>
  <si>
    <t>Kayu Mahoni (papan)</t>
  </si>
  <si>
    <t>Usuk kayu Mahoni (3x5x400)</t>
  </si>
  <si>
    <t>Usuk kayu Mahoni (4x6x400)</t>
  </si>
  <si>
    <t>Usuk kayu Mahoni (5x7x400)</t>
  </si>
  <si>
    <t>Reng kayu Mahoni (2x3x400)</t>
  </si>
  <si>
    <t>Reng kayu Mahoni (2x4x400)</t>
  </si>
  <si>
    <t>Tegel polos 20 X 20 cm</t>
  </si>
  <si>
    <t>Tegel polos 30 X 30 cm</t>
  </si>
  <si>
    <t>Tegel warna 20 X 20 cm</t>
  </si>
  <si>
    <t>Keramik putih (KW-1) 30x30 cm</t>
  </si>
  <si>
    <t>Keramik putih (KW-2) 30x30 cm</t>
  </si>
  <si>
    <t>Keramik warna (KW-1) 30x30 cm</t>
  </si>
  <si>
    <t>Buis beton Ø 15 cm - 100 cm</t>
  </si>
  <si>
    <t>Buis beton Ø 100 cm - 100 cm</t>
  </si>
  <si>
    <t>Buis beton Ø 20 cm - 100 cm</t>
  </si>
  <si>
    <t>Buis beton Ø 25 cm - 100 cm</t>
  </si>
  <si>
    <t>Buis beton Ø 30 cm - 100 cm</t>
  </si>
  <si>
    <t>Buis beton Ø 40 cm - 100 cm</t>
  </si>
  <si>
    <t>Buis beton Ø 50 cm - 100 cm</t>
  </si>
  <si>
    <t>Buis beton Ø 60 cm - 100 cm</t>
  </si>
  <si>
    <t>Buis beton Ø 80 cm - 100 cm</t>
  </si>
  <si>
    <t>Buis betonU 15 cm - 100 cm</t>
  </si>
  <si>
    <t>Buis beton U 20 cm - 100 cm</t>
  </si>
  <si>
    <t>Buis beton U 30 cm - 100 cm</t>
  </si>
  <si>
    <t>Pipa PVC. AW ø 2 1/2"</t>
  </si>
  <si>
    <t>Pipa PVC. AW ø 1 1/4"</t>
  </si>
  <si>
    <t>PIPA MEDIUM B Galvanis -SII</t>
  </si>
  <si>
    <t>Teak wood 120 x 240 tb. 4mm</t>
  </si>
  <si>
    <t>Tripleks 120 X 240 tb 3 mm</t>
  </si>
  <si>
    <t>Multipleks 120 X 240  tb 9 mm</t>
  </si>
  <si>
    <t>Harpleks 30 x 200</t>
  </si>
  <si>
    <t>Harpleks 40 x 200</t>
  </si>
  <si>
    <t>Harpleks 50 x 200</t>
  </si>
  <si>
    <t>Harpleks 60 x 200</t>
  </si>
  <si>
    <t>Harpleks 90 x 180 ( 5 mm)</t>
  </si>
  <si>
    <t>Harpleks 120 x 240 ( 5 mm)</t>
  </si>
  <si>
    <t>BC 380.175.120.20(Bottom)</t>
  </si>
  <si>
    <t>BC 3400.75.120.25 (Top)</t>
  </si>
  <si>
    <t>BC 780.175.120.25Bottom)</t>
  </si>
  <si>
    <t>U-Gutter 100.100.120</t>
  </si>
  <si>
    <t>Cover 240.120.20</t>
  </si>
  <si>
    <t xml:space="preserve">Cat Foxi </t>
  </si>
  <si>
    <t>Sirlax</t>
  </si>
  <si>
    <t>Plamur tembok</t>
  </si>
  <si>
    <t>Amplas / Ambril</t>
  </si>
  <si>
    <t>Amplas Norton No 3</t>
  </si>
  <si>
    <t>Kaca Bening 5 mm</t>
  </si>
  <si>
    <t>Kaca Rayband 5mm</t>
  </si>
  <si>
    <t>Kunci tanam besar</t>
  </si>
  <si>
    <t>Kunci tanam kecil</t>
  </si>
  <si>
    <t>Kunci Almari</t>
  </si>
  <si>
    <t>Kunci Sloot</t>
  </si>
  <si>
    <t>Kloset duduk porselin</t>
  </si>
  <si>
    <t>Kloset jongkok porselin</t>
  </si>
  <si>
    <t>Westafel Counter Top</t>
  </si>
  <si>
    <t>Paku - ukuran 1/4" s/d 1"</t>
  </si>
  <si>
    <t>Paving Blok Hexagonal Kecil t: 6 cm, K300 (ALDAS)</t>
  </si>
  <si>
    <t>Paving Blok Hexagonal Kecil t: 6 cm, K400 (ALDAS)</t>
  </si>
  <si>
    <t>Paving Blok Hexagonal Kecil t: 8 cm, K300 (ALDAS)</t>
  </si>
  <si>
    <t>Paving Blok Hexagonal Kecil t: 8 cm, K400 (ALDAS)</t>
  </si>
  <si>
    <t>Paving Blok Hexagonal Kecil t: 8 cm, K500 (ALDAS)</t>
  </si>
  <si>
    <t>Paving Block Holland t=6 cm K175 (lokal)</t>
  </si>
  <si>
    <t>Paving Block Warna 6 cm K175 (lokal)</t>
  </si>
  <si>
    <t>Paving Block Warna 8 cm K175 (lokal)</t>
  </si>
  <si>
    <t>Kanstin 10x 20 x 50 (ALDAS)</t>
  </si>
  <si>
    <t>Kanstin 10/12,5X 25 x 50 (ALDAS)</t>
  </si>
  <si>
    <t>Kanstin 10/12,5X 30 x 50 (ALDAS)</t>
  </si>
  <si>
    <t>Paving Block Holland t=6 cm K200 (lokal)</t>
  </si>
  <si>
    <t>Paving Block Holland t=6 cm K225 (lokal)</t>
  </si>
  <si>
    <t>Paving Block Holland t=6 cm K250 (lokal)</t>
  </si>
  <si>
    <t>Paving Block Holland t=6 cm K300 (lokal)</t>
  </si>
  <si>
    <t>Paving Block Holland t=6 cm K300 (aldas)</t>
  </si>
  <si>
    <t>Paving Block Holland t=6 cm K400 (ALDAS)</t>
  </si>
  <si>
    <t>Paving Block Holland t=8 cm K175 (lokal)</t>
  </si>
  <si>
    <t>Paving Block Holland t=8 cm K200 (lokal)</t>
  </si>
  <si>
    <t>Paving Block Holland t=8 cm K225 (lokal)</t>
  </si>
  <si>
    <t>Paving Block Holland t=8 cm K250 (lokal)</t>
  </si>
  <si>
    <t>Paving Block Holland t=8 cm K300 (aldas)</t>
  </si>
  <si>
    <t>Paving Block Holland t=8 cm K300 (lokal)</t>
  </si>
  <si>
    <t>Paving Block Holland t=8 cm K400 (ALDAS)</t>
  </si>
  <si>
    <t>Paving Block Holland t=8 cm K500 (ALDAS)</t>
  </si>
  <si>
    <t>PAGAR BRC</t>
  </si>
  <si>
    <t>Pipa Tiang BRC 90-2"</t>
  </si>
  <si>
    <t>Pipa Tiang BRC 120-2"</t>
  </si>
  <si>
    <t>Pipa Tiang BRC 150-2"</t>
  </si>
  <si>
    <t>XX</t>
  </si>
  <si>
    <t>XXI. FOLDING GATE</t>
  </si>
  <si>
    <t>XXII. ROLLING DOOR</t>
  </si>
  <si>
    <t>Folding Gate tb : 0,4 mm</t>
  </si>
  <si>
    <t>Folding Gate tb : 0,5 mm</t>
  </si>
  <si>
    <t>Folding Gate tb : 0,8 mm</t>
  </si>
  <si>
    <t>Rolling door (Alumunium ) tb : 0,5 mm</t>
  </si>
  <si>
    <t>Rolling door (Besi ) tb : 0,8 mm</t>
  </si>
  <si>
    <t>Rolling door (Alumunium ) tb : 0,8 mm</t>
  </si>
  <si>
    <t>Alat bantu (set@ 3 alat )</t>
  </si>
  <si>
    <t>Aspal bitumen</t>
  </si>
  <si>
    <t>Bensin / premium</t>
  </si>
  <si>
    <t>Solar (minyak diesel)</t>
  </si>
  <si>
    <t>Pintu Intake 40 x 40 x 300</t>
  </si>
  <si>
    <t>Pintu Intake 50 x 50 x 300</t>
  </si>
  <si>
    <t>Pintu Intake 80 x 80 x 300</t>
  </si>
  <si>
    <t>Pintu Intake 90 x 100 x 300</t>
  </si>
  <si>
    <t>Pintu Intake 100 x 100 x 300</t>
  </si>
  <si>
    <t>Nomenklatur Marmer ( 15 x 30 )</t>
  </si>
  <si>
    <t>Jendela nako lengkap</t>
  </si>
  <si>
    <t>Alumunium sheet 0,3 mm ( 90 x 180 )</t>
  </si>
  <si>
    <t>Pemeliharaan Alat (Walls)</t>
  </si>
  <si>
    <t>Peralatan (oksigen,solar,elpiji,kawat las )</t>
  </si>
  <si>
    <t>Sewa Alat</t>
  </si>
  <si>
    <t>Sewa Dump Truck</t>
  </si>
  <si>
    <t>Sewa Excavator 0,90 m3</t>
  </si>
  <si>
    <t>Sewa Excavator 0,90 m3 + operator</t>
  </si>
  <si>
    <t>Sewa Walls</t>
  </si>
  <si>
    <t>T u k a n g   B a t u</t>
  </si>
  <si>
    <t>Pembantu Mekanik</t>
  </si>
  <si>
    <t>Kepala Tukang Batu</t>
  </si>
  <si>
    <t>K e p . T u k a n g  Besi</t>
  </si>
  <si>
    <t>K e p .  T u k a n g  Cat</t>
  </si>
  <si>
    <t>Kepala Tukang Gali</t>
  </si>
  <si>
    <t>K e p . T u k a n g  Kayu</t>
  </si>
  <si>
    <t>Kepala Tukang Ledeng</t>
  </si>
  <si>
    <t>Kepala Tukang Plitur</t>
  </si>
  <si>
    <t>Mandor Lapangan</t>
  </si>
  <si>
    <t>DAFTAR ANALISE</t>
  </si>
  <si>
    <t>STANDAR NASIONAL INDONESIA</t>
  </si>
  <si>
    <t>Portalnd Pozzolan Cement/PPC</t>
  </si>
  <si>
    <t>Pasir Pasang (Cepu)</t>
  </si>
  <si>
    <t>Batu pecah 1/2</t>
  </si>
  <si>
    <t xml:space="preserve">Usuk  Kayu Meranti 5/7X4m </t>
  </si>
  <si>
    <t>Paku u kuran 1' s/d 4 "</t>
  </si>
  <si>
    <t>Menie</t>
  </si>
  <si>
    <r>
      <t xml:space="preserve">Kayu Dolken sengon </t>
    </r>
    <r>
      <rPr>
        <sz val="11"/>
        <rFont val="Calibri"/>
        <family val="2"/>
      </rPr>
      <t xml:space="preserve">Ø </t>
    </r>
    <r>
      <rPr>
        <sz val="11"/>
        <rFont val="Arial"/>
        <family val="2"/>
      </rPr>
      <t>diameter 8 - 10 / 400 cm</t>
    </r>
  </si>
  <si>
    <t>Kepala Tukang Kayu</t>
  </si>
  <si>
    <t>Material</t>
  </si>
  <si>
    <t>Biaya setiap jarak pengangkutan/langsiran 1 m3 Upah    =  K   :  (</t>
  </si>
  <si>
    <t>Seng Gelombang  Kecil 0,90 x 1,80 m</t>
  </si>
  <si>
    <t>edisi Jan 2013</t>
  </si>
  <si>
    <t>Paku -ukuran 1" s/d 4"</t>
  </si>
  <si>
    <t>Kayu Kruing Papan</t>
  </si>
  <si>
    <t>Kayu lanan (balok/pesagen)</t>
  </si>
  <si>
    <t>Paku ukuran 1" s/d 4"</t>
  </si>
  <si>
    <t>Pasir pasang (cepu)</t>
  </si>
  <si>
    <t>Jendela Nako lengkap</t>
  </si>
  <si>
    <t>Kunci Tanam Kecil</t>
  </si>
  <si>
    <t>Teakwood 120 x 240 tb 4 mm</t>
  </si>
  <si>
    <t>Paku ukuran 1' s/d 4"</t>
  </si>
  <si>
    <t>Seng plat BJLS 0,30 Panjang 180 cm</t>
  </si>
  <si>
    <t>Kepala Tukang kayu</t>
  </si>
  <si>
    <t>1 M3 PEK. GALIAN TANAH MAX KEDALAMAN 2 M' DENGAN ALAT BERAT</t>
  </si>
  <si>
    <t>Sewa Excavator 0,9 m3</t>
  </si>
  <si>
    <t>Operator Terlatih</t>
  </si>
  <si>
    <t>1 M3 PEK. GALIAN TANAH MAX KEDALAMAN 5 M' DENGAN ALAT BERAT</t>
  </si>
  <si>
    <t xml:space="preserve">Pemb. Operator </t>
  </si>
  <si>
    <t>1 M3. MENGANGKUT HASIL GALIAN EXAVATOR MAX 1,5 KM ( DENGAN DUMP TRUCK )</t>
  </si>
  <si>
    <t>JUMLAH</t>
  </si>
  <si>
    <t>C.4a</t>
  </si>
  <si>
    <t>1M3 Pasang Batu Bolder</t>
  </si>
  <si>
    <t>Alat + BBM</t>
  </si>
  <si>
    <t>Sewa Excavator 0.90 m3</t>
  </si>
  <si>
    <t>Pasir Urug (Timbunan)</t>
  </si>
  <si>
    <t>Kayu Kamper(balok pesagen)</t>
  </si>
  <si>
    <t>Paku uk. 1" s/d 4"</t>
  </si>
  <si>
    <t>Plamur Tembok</t>
  </si>
  <si>
    <t>Batu belah</t>
  </si>
  <si>
    <t>tukang besi</t>
  </si>
  <si>
    <t>D.10</t>
  </si>
  <si>
    <t>1 M3 PASANGAN DINDING BATACO TEBAL 1/2 BATA (1 PC : 3 PS)</t>
  </si>
  <si>
    <t>Bataco Besar (10/20/40)</t>
  </si>
  <si>
    <t>D.11</t>
  </si>
  <si>
    <t>1 M3 PASANGAN DINDING BATACO TEBAL 1/2 BATA (1 PC : 5 PS)</t>
  </si>
  <si>
    <t>D.12</t>
  </si>
  <si>
    <t>1 M3 PASANGAN DINDING BATACO TEBAL 1/2 BATA Dengan pasir kwarsa (1 PC : 3 PS)</t>
  </si>
  <si>
    <t>Pasir kwarsa</t>
  </si>
  <si>
    <t>D.13</t>
  </si>
  <si>
    <t>1 M3 PASANGAN DINDING BATACO TEBAL 1/2 BATA Dengan pasir kwarsa (1 PC : 5 PS)</t>
  </si>
  <si>
    <t>1M2 Plesteran  1 Pc :  3 Ps  Tebal 10 mm</t>
  </si>
  <si>
    <t>Teakwood 120 x 240 tebal 4 mm</t>
  </si>
  <si>
    <t>Formika uk. Pintu</t>
  </si>
  <si>
    <t>Tripleks 120 X 240 tb 4 mm</t>
  </si>
  <si>
    <t>Tripleks 120 X 240 tb 6 mm</t>
  </si>
  <si>
    <t>Multipleks 120 X 240  tb 12 mm</t>
  </si>
  <si>
    <t>Teakwood 10x240 tebal 4mm</t>
  </si>
  <si>
    <t>Bambu diameter 6-8 / 600 cm</t>
  </si>
  <si>
    <t>Kayu Klas Meranti (balok/pesagen)</t>
  </si>
  <si>
    <t>List Kayu profil</t>
  </si>
  <si>
    <t>Paku Biasa 1/4" - 1"</t>
  </si>
  <si>
    <t xml:space="preserve">Paku Biasa 1" - 4" </t>
  </si>
  <si>
    <t>G.15a</t>
  </si>
  <si>
    <t>1M2 Pasang Bekisting untuk Sloof, Ringbalk, Kolom, Balok Lantai dengan Papan</t>
  </si>
  <si>
    <t>Kayu Perancah</t>
  </si>
  <si>
    <t>Multipleks 120 x240 tb. 9 mm</t>
  </si>
  <si>
    <t>Dolken  sengon diameter 8 - 10 cm / 4 m</t>
  </si>
  <si>
    <t>Alat bantu (set @ 3 alat )</t>
  </si>
  <si>
    <t>Kayu Meranti (balok/pesagen)</t>
  </si>
  <si>
    <t>Multipleks 120 x 240 tb. 9 mm</t>
  </si>
  <si>
    <t>Dolken sengon diameter 8 / 4mm</t>
  </si>
  <si>
    <t>Paku Biasa 1" - 4"</t>
  </si>
  <si>
    <t>Olie (Minyak Pelumas)</t>
  </si>
  <si>
    <t>Sewa alat (Crane)</t>
  </si>
  <si>
    <t>Sewa Alat (Crane)</t>
  </si>
  <si>
    <t xml:space="preserve">Kepala tukang besi </t>
  </si>
  <si>
    <t>Genteng mantili kecil</t>
  </si>
  <si>
    <t>Asbes Gelombang (80 x 120) cm</t>
  </si>
  <si>
    <t>Paku Payung</t>
  </si>
  <si>
    <t>1 M' Pasang Bubungan Beton</t>
  </si>
  <si>
    <t>1 M' Pasang Bubungan Sirap</t>
  </si>
  <si>
    <t>Seng Talang BJLS 26 lebar 0.60</t>
  </si>
  <si>
    <t>Seng gelombang BJLS 0.28 panjang 180 cm</t>
  </si>
  <si>
    <t>Seng gelombang BJLS 0.30 panjang 180 cm</t>
  </si>
  <si>
    <t>1 M2 Pasang Atap Seng Gelombang BJLS 28</t>
  </si>
  <si>
    <t>1 M' Pasang Bubungan Seng</t>
  </si>
  <si>
    <t>Plat Asbes 100 x 100 cm tebal 5 mm</t>
  </si>
  <si>
    <t>Tripleks 120 x 240 tb. 4 mm</t>
  </si>
  <si>
    <t>1 M' Pasangan Pipa PVC 1"</t>
  </si>
  <si>
    <t>1 M' Pasangan Pipa PVC 1 1/4"</t>
  </si>
  <si>
    <t>1 M' Pasangan Pipa PVC 1 1/2"</t>
  </si>
  <si>
    <t>1 M' Pasangan Pipa PVC 2"</t>
  </si>
  <si>
    <t>Paving blok Holand 6 cm K : 175 (lokal)</t>
  </si>
  <si>
    <t>Aspal Bitumen</t>
  </si>
  <si>
    <t>Sewa walls</t>
  </si>
  <si>
    <t>0,25/25000</t>
  </si>
  <si>
    <t>J.28a</t>
  </si>
  <si>
    <t>J.28b</t>
  </si>
  <si>
    <t>J.28c</t>
  </si>
  <si>
    <t>J.28d</t>
  </si>
  <si>
    <t>m</t>
  </si>
  <si>
    <t>100 m2 Pengaspalan Sand sheet tebal 1 cm jereng</t>
  </si>
  <si>
    <t>Menggilas Lapis Aus (penetrasi)</t>
  </si>
  <si>
    <t>Pasir Urug (timbunan)</t>
  </si>
  <si>
    <t>J.34</t>
  </si>
  <si>
    <t>BC 150.50.120.15 (Top)</t>
  </si>
  <si>
    <t>BC 380.175.120.20 (Bottom)</t>
  </si>
  <si>
    <t>1 UNIT BOX PRECAST 420 x 300 x 120 x 25 , TERPASANG</t>
  </si>
  <si>
    <t>Seng Plat  BJLS 26 lebar 0.90</t>
  </si>
  <si>
    <t>Paku Biasa 1/4" - 1 "</t>
  </si>
  <si>
    <t xml:space="preserve">1 M' Memasang Talang Datar/Jurai , Seng BJLS 26 Lebar 90 cm </t>
  </si>
  <si>
    <t>Seng Plat BJLS 26 lebar 0.60</t>
  </si>
  <si>
    <t>1 M' Memasang Talang U 15 cm, Seng Plaat BJLS 26 lebar 45 cm</t>
  </si>
  <si>
    <t xml:space="preserve">Paku Biasa 1/4" - 1" </t>
  </si>
  <si>
    <t>Kaca rayband tebal 5mm</t>
  </si>
  <si>
    <t>Tegel polos 20x20 cm</t>
  </si>
  <si>
    <t>Ubin Granito 40x40 cm polished (lokal)</t>
  </si>
  <si>
    <t>Ubin Keramik  (kw I) 30 x 30 cm</t>
  </si>
  <si>
    <t>Marmer Tulung agung</t>
  </si>
  <si>
    <t>Paku 1" - 4" cm</t>
  </si>
  <si>
    <t>Lem kuning (aica aibon)</t>
  </si>
  <si>
    <t>E.4a</t>
  </si>
  <si>
    <t>Seng gel. BJLS 0,30 panjang 180 cm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</si>
</sst>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\ #,##0;&quot;Rp&quot;\ \-#,##0"/>
    <numFmt numFmtId="171" formatCode="&quot;Rp&quot;\ #,##0;[Red]&quot;Rp&quot;\ \-#,##0"/>
    <numFmt numFmtId="172" formatCode="&quot;Rp&quot;\ #,##0.00;&quot;Rp&quot;\ \-#,##0.00"/>
    <numFmt numFmtId="173" formatCode="&quot;Rp&quot;\ #,##0.00;[Red]&quot;Rp&quot;\ \-#,##0.00"/>
    <numFmt numFmtId="174" formatCode="_ &quot;Rp&quot;\ * #,##0_ ;_ &quot;Rp&quot;\ * \-#,##0_ ;_ &quot;Rp&quot;\ * &quot;-&quot;_ ;_ @_ "/>
    <numFmt numFmtId="175" formatCode="_ * #,##0_ ;_ * \-#,##0_ ;_ * &quot;-&quot;_ ;_ @_ "/>
    <numFmt numFmtId="176" formatCode="_ &quot;Rp&quot;\ * #,##0.00_ ;_ &quot;Rp&quot;\ * \-#,##0.00_ ;_ &quot;Rp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.000_);_(* \(#,##0.000\);_(* &quot;-&quot;??_);_(@_)"/>
    <numFmt numFmtId="180" formatCode="_(* #,##0_);_(* \(#,##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"/>
    <numFmt numFmtId="185" formatCode="0.0"/>
    <numFmt numFmtId="186" formatCode="0.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  <numFmt numFmtId="191" formatCode="_(* #,##0.0000_);_(* \(#,##0.0000\);_(* &quot;-&quot;????_);_(@_)"/>
    <numFmt numFmtId="192" formatCode="_(* #,##0.0_);_(* \(#,##0.0\);_(* &quot;-&quot;?_);_(@_)"/>
    <numFmt numFmtId="193" formatCode="#,##0.0"/>
    <numFmt numFmtId="194" formatCode="0.00000"/>
    <numFmt numFmtId="195" formatCode="0.0000_)"/>
    <numFmt numFmtId="196" formatCode="#,##0.000"/>
    <numFmt numFmtId="197" formatCode="#,##0.0000"/>
    <numFmt numFmtId="198" formatCode="_(* #,##0.000_);_(* \(#,##0.000\);_(* &quot;-&quot;???_);_(@_)"/>
    <numFmt numFmtId="199" formatCode="0.0%"/>
  </numFmts>
  <fonts count="6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13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1" fontId="1" fillId="33" borderId="10" xfId="43" applyFont="1" applyFill="1" applyBorder="1" applyAlignment="1">
      <alignment horizontal="center"/>
    </xf>
    <xf numFmtId="41" fontId="1" fillId="33" borderId="11" xfId="43" applyFont="1" applyFill="1" applyBorder="1" applyAlignment="1">
      <alignment/>
    </xf>
    <xf numFmtId="41" fontId="1" fillId="33" borderId="12" xfId="43" applyFont="1" applyFill="1" applyBorder="1" applyAlignment="1">
      <alignment/>
    </xf>
    <xf numFmtId="41" fontId="1" fillId="33" borderId="13" xfId="43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1" fontId="1" fillId="33" borderId="17" xfId="43" applyFont="1" applyFill="1" applyBorder="1" applyAlignment="1">
      <alignment horizontal="center"/>
    </xf>
    <xf numFmtId="41" fontId="4" fillId="0" borderId="18" xfId="43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4" fillId="0" borderId="0" xfId="0" applyFont="1" applyAlignment="1">
      <alignment/>
    </xf>
    <xf numFmtId="41" fontId="1" fillId="33" borderId="16" xfId="43" applyFont="1" applyFill="1" applyBorder="1" applyAlignment="1">
      <alignment/>
    </xf>
    <xf numFmtId="41" fontId="1" fillId="33" borderId="14" xfId="43" applyFont="1" applyFill="1" applyBorder="1" applyAlignment="1">
      <alignment/>
    </xf>
    <xf numFmtId="41" fontId="1" fillId="33" borderId="14" xfId="43" applyFont="1" applyFill="1" applyBorder="1" applyAlignment="1">
      <alignment horizontal="left"/>
    </xf>
    <xf numFmtId="17" fontId="9" fillId="33" borderId="15" xfId="43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41" fontId="15" fillId="33" borderId="21" xfId="43" applyFont="1" applyFill="1" applyBorder="1" applyAlignment="1">
      <alignment horizontal="center"/>
    </xf>
    <xf numFmtId="41" fontId="15" fillId="33" borderId="0" xfId="43" applyFont="1" applyFill="1" applyBorder="1" applyAlignment="1">
      <alignment horizontal="center"/>
    </xf>
    <xf numFmtId="41" fontId="15" fillId="33" borderId="22" xfId="43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4" fontId="10" fillId="0" borderId="0" xfId="43" applyNumberFormat="1" applyFont="1" applyFill="1" applyBorder="1" applyAlignment="1">
      <alignment/>
    </xf>
    <xf numFmtId="43" fontId="10" fillId="0" borderId="0" xfId="42" applyFont="1" applyFill="1" applyBorder="1" applyAlignment="1">
      <alignment/>
    </xf>
    <xf numFmtId="43" fontId="10" fillId="0" borderId="0" xfId="42" applyNumberFormat="1" applyFont="1" applyFill="1" applyBorder="1" applyAlignment="1">
      <alignment/>
    </xf>
    <xf numFmtId="43" fontId="2" fillId="0" borderId="23" xfId="42" applyFont="1" applyFill="1" applyBorder="1" applyAlignment="1">
      <alignment/>
    </xf>
    <xf numFmtId="43" fontId="10" fillId="0" borderId="0" xfId="42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41" fontId="0" fillId="0" borderId="27" xfId="43" applyFont="1" applyFill="1" applyBorder="1" applyAlignment="1">
      <alignment/>
    </xf>
    <xf numFmtId="4" fontId="10" fillId="0" borderId="0" xfId="42" applyNumberFormat="1" applyFont="1" applyFill="1" applyBorder="1" applyAlignment="1">
      <alignment/>
    </xf>
    <xf numFmtId="181" fontId="0" fillId="0" borderId="0" xfId="42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8" fontId="10" fillId="0" borderId="20" xfId="0" applyNumberFormat="1" applyFont="1" applyBorder="1" applyAlignment="1">
      <alignment/>
    </xf>
    <xf numFmtId="188" fontId="10" fillId="0" borderId="28" xfId="0" applyNumberFormat="1" applyFont="1" applyBorder="1" applyAlignment="1">
      <alignment/>
    </xf>
    <xf numFmtId="188" fontId="10" fillId="33" borderId="28" xfId="43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/>
    </xf>
    <xf numFmtId="43" fontId="10" fillId="0" borderId="27" xfId="0" applyNumberFormat="1" applyFont="1" applyBorder="1" applyAlignment="1">
      <alignment/>
    </xf>
    <xf numFmtId="43" fontId="10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43" fontId="10" fillId="0" borderId="27" xfId="0" applyNumberFormat="1" applyFont="1" applyBorder="1" applyAlignment="1">
      <alignment/>
    </xf>
    <xf numFmtId="43" fontId="10" fillId="0" borderId="27" xfId="0" applyNumberFormat="1" applyFont="1" applyBorder="1" applyAlignment="1">
      <alignment horizontal="left"/>
    </xf>
    <xf numFmtId="43" fontId="10" fillId="0" borderId="27" xfId="0" applyNumberFormat="1" applyFont="1" applyFill="1" applyBorder="1" applyAlignment="1">
      <alignment horizontal="left"/>
    </xf>
    <xf numFmtId="43" fontId="10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43" fontId="10" fillId="0" borderId="27" xfId="0" applyNumberFormat="1" applyFont="1" applyBorder="1" applyAlignment="1" quotePrefix="1">
      <alignment horizontal="center"/>
    </xf>
    <xf numFmtId="43" fontId="10" fillId="0" borderId="27" xfId="0" applyNumberFormat="1" applyFont="1" applyBorder="1" applyAlignment="1" quotePrefix="1">
      <alignment horizontal="left"/>
    </xf>
    <xf numFmtId="0" fontId="0" fillId="0" borderId="33" xfId="0" applyBorder="1" applyAlignment="1">
      <alignment/>
    </xf>
    <xf numFmtId="0" fontId="10" fillId="0" borderId="33" xfId="0" applyFont="1" applyBorder="1" applyAlignment="1">
      <alignment/>
    </xf>
    <xf numFmtId="0" fontId="4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8" fontId="10" fillId="0" borderId="40" xfId="0" applyNumberFormat="1" applyFont="1" applyBorder="1" applyAlignment="1">
      <alignment horizontal="center"/>
    </xf>
    <xf numFmtId="43" fontId="10" fillId="0" borderId="40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9" fontId="10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39" xfId="0" applyFont="1" applyFill="1" applyBorder="1" applyAlignment="1">
      <alignment horizontal="center"/>
    </xf>
    <xf numFmtId="43" fontId="10" fillId="0" borderId="40" xfId="0" applyNumberFormat="1" applyFont="1" applyFill="1" applyBorder="1" applyAlignment="1">
      <alignment horizontal="center"/>
    </xf>
    <xf numFmtId="43" fontId="10" fillId="0" borderId="40" xfId="0" applyNumberFormat="1" applyFont="1" applyBorder="1" applyAlignment="1" quotePrefix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1" fontId="1" fillId="0" borderId="27" xfId="43" applyFont="1" applyFill="1" applyBorder="1" applyAlignment="1">
      <alignment/>
    </xf>
    <xf numFmtId="41" fontId="0" fillId="0" borderId="43" xfId="43" applyFont="1" applyFill="1" applyBorder="1" applyAlignment="1">
      <alignment/>
    </xf>
    <xf numFmtId="180" fontId="2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10" fillId="0" borderId="0" xfId="42" applyNumberFormat="1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3" fontId="0" fillId="0" borderId="44" xfId="42" applyFon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/>
    </xf>
    <xf numFmtId="181" fontId="0" fillId="0" borderId="46" xfId="42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39" fontId="10" fillId="0" borderId="0" xfId="0" applyNumberFormat="1" applyFont="1" applyFill="1" applyBorder="1" applyAlignment="1">
      <alignment/>
    </xf>
    <xf numFmtId="43" fontId="10" fillId="0" borderId="0" xfId="42" applyFont="1" applyFill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1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10" fillId="0" borderId="0" xfId="42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46" xfId="0" applyFont="1" applyFill="1" applyBorder="1" applyAlignment="1">
      <alignment/>
    </xf>
    <xf numFmtId="0" fontId="1" fillId="33" borderId="44" xfId="0" applyFont="1" applyFill="1" applyBorder="1" applyAlignment="1">
      <alignment horizontal="center"/>
    </xf>
    <xf numFmtId="0" fontId="0" fillId="33" borderId="44" xfId="0" applyFont="1" applyFill="1" applyBorder="1" applyAlignment="1">
      <alignment/>
    </xf>
    <xf numFmtId="41" fontId="0" fillId="0" borderId="27" xfId="43" applyFont="1" applyFill="1" applyBorder="1" applyAlignment="1">
      <alignment horizontal="center"/>
    </xf>
    <xf numFmtId="39" fontId="0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41" fontId="0" fillId="0" borderId="27" xfId="43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1" fillId="33" borderId="4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4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5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1" fillId="33" borderId="58" xfId="0" applyFont="1" applyFill="1" applyBorder="1" applyAlignment="1">
      <alignment horizontal="center"/>
    </xf>
    <xf numFmtId="0" fontId="13" fillId="33" borderId="32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59" xfId="0" applyFont="1" applyFill="1" applyBorder="1" applyAlignment="1">
      <alignment/>
    </xf>
    <xf numFmtId="0" fontId="0" fillId="0" borderId="0" xfId="0" applyFont="1" applyAlignment="1">
      <alignment/>
    </xf>
    <xf numFmtId="41" fontId="0" fillId="0" borderId="60" xfId="43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60" xfId="43" applyFont="1" applyFill="1" applyBorder="1" applyAlignment="1">
      <alignment/>
    </xf>
    <xf numFmtId="41" fontId="0" fillId="0" borderId="27" xfId="43" applyFont="1" applyFill="1" applyBorder="1" applyAlignment="1" quotePrefix="1">
      <alignment horizontal="center"/>
    </xf>
    <xf numFmtId="41" fontId="0" fillId="0" borderId="60" xfId="43" applyFont="1" applyFill="1" applyBorder="1" applyAlignment="1">
      <alignment horizontal="center"/>
    </xf>
    <xf numFmtId="41" fontId="13" fillId="0" borderId="27" xfId="43" applyFont="1" applyFill="1" applyBorder="1" applyAlignment="1">
      <alignment horizontal="left"/>
    </xf>
    <xf numFmtId="41" fontId="0" fillId="0" borderId="27" xfId="43" applyFont="1" applyFill="1" applyBorder="1" applyAlignment="1">
      <alignment/>
    </xf>
    <xf numFmtId="41" fontId="0" fillId="0" borderId="27" xfId="43" applyFont="1" applyFill="1" applyBorder="1" applyAlignment="1">
      <alignment horizontal="center"/>
    </xf>
    <xf numFmtId="41" fontId="0" fillId="0" borderId="43" xfId="43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1" fontId="1" fillId="0" borderId="60" xfId="43" applyFont="1" applyFill="1" applyBorder="1" applyAlignment="1">
      <alignment horizontal="right"/>
    </xf>
    <xf numFmtId="0" fontId="1" fillId="0" borderId="60" xfId="0" applyFont="1" applyFill="1" applyBorder="1" applyAlignment="1">
      <alignment/>
    </xf>
    <xf numFmtId="41" fontId="1" fillId="0" borderId="60" xfId="43" applyFont="1" applyFill="1" applyBorder="1" applyAlignment="1">
      <alignment/>
    </xf>
    <xf numFmtId="0" fontId="1" fillId="0" borderId="0" xfId="0" applyFont="1" applyFill="1" applyAlignment="1">
      <alignment/>
    </xf>
    <xf numFmtId="41" fontId="0" fillId="0" borderId="60" xfId="43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41" fontId="13" fillId="0" borderId="60" xfId="43" applyFont="1" applyFill="1" applyBorder="1" applyAlignment="1">
      <alignment/>
    </xf>
    <xf numFmtId="41" fontId="0" fillId="0" borderId="60" xfId="43" applyFont="1" applyFill="1" applyBorder="1" applyAlignment="1">
      <alignment/>
    </xf>
    <xf numFmtId="41" fontId="0" fillId="0" borderId="60" xfId="43" applyFont="1" applyFill="1" applyBorder="1" applyAlignment="1">
      <alignment/>
    </xf>
    <xf numFmtId="41" fontId="0" fillId="0" borderId="60" xfId="43" applyFont="1" applyFill="1" applyBorder="1" applyAlignment="1">
      <alignment horizontal="right"/>
    </xf>
    <xf numFmtId="41" fontId="0" fillId="0" borderId="45" xfId="43" applyFont="1" applyFill="1" applyBorder="1" applyAlignment="1">
      <alignment/>
    </xf>
    <xf numFmtId="39" fontId="0" fillId="0" borderId="27" xfId="0" applyNumberFormat="1" applyFont="1" applyFill="1" applyBorder="1" applyAlignment="1" applyProtection="1">
      <alignment/>
      <protection/>
    </xf>
    <xf numFmtId="41" fontId="0" fillId="0" borderId="27" xfId="43" applyFont="1" applyFill="1" applyBorder="1" applyAlignment="1">
      <alignment horizontal="right"/>
    </xf>
    <xf numFmtId="41" fontId="0" fillId="0" borderId="0" xfId="0" applyNumberFormat="1" applyFont="1" applyFill="1" applyAlignment="1">
      <alignment/>
    </xf>
    <xf numFmtId="39" fontId="0" fillId="0" borderId="27" xfId="0" applyNumberFormat="1" applyFont="1" applyFill="1" applyBorder="1" applyAlignment="1" applyProtection="1">
      <alignment horizontal="center"/>
      <protection/>
    </xf>
    <xf numFmtId="41" fontId="9" fillId="0" borderId="60" xfId="43" applyFont="1" applyFill="1" applyBorder="1" applyAlignment="1">
      <alignment horizontal="right"/>
    </xf>
    <xf numFmtId="41" fontId="9" fillId="0" borderId="27" xfId="43" applyFont="1" applyFill="1" applyBorder="1" applyAlignment="1">
      <alignment/>
    </xf>
    <xf numFmtId="41" fontId="0" fillId="0" borderId="27" xfId="43" applyFont="1" applyFill="1" applyBorder="1" applyAlignment="1">
      <alignment/>
    </xf>
    <xf numFmtId="41" fontId="0" fillId="0" borderId="43" xfId="43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60" xfId="43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41" fontId="0" fillId="0" borderId="27" xfId="43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95" fontId="0" fillId="0" borderId="27" xfId="0" applyNumberFormat="1" applyFont="1" applyFill="1" applyBorder="1" applyAlignment="1" applyProtection="1">
      <alignment/>
      <protection/>
    </xf>
    <xf numFmtId="4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7" xfId="43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1" fontId="0" fillId="0" borderId="27" xfId="43" applyFont="1" applyFill="1" applyBorder="1" applyAlignment="1">
      <alignment horizontal="left"/>
    </xf>
    <xf numFmtId="41" fontId="0" fillId="0" borderId="45" xfId="43" applyFont="1" applyFill="1" applyBorder="1" applyAlignment="1">
      <alignment/>
    </xf>
    <xf numFmtId="195" fontId="0" fillId="0" borderId="27" xfId="0" applyNumberFormat="1" applyFont="1" applyFill="1" applyBorder="1" applyAlignment="1" applyProtection="1">
      <alignment/>
      <protection/>
    </xf>
    <xf numFmtId="39" fontId="0" fillId="0" borderId="2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 horizontal="center"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center"/>
    </xf>
    <xf numFmtId="41" fontId="0" fillId="0" borderId="46" xfId="43" applyFont="1" applyFill="1" applyBorder="1" applyAlignment="1">
      <alignment/>
    </xf>
    <xf numFmtId="41" fontId="0" fillId="0" borderId="45" xfId="43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center"/>
    </xf>
    <xf numFmtId="41" fontId="0" fillId="0" borderId="60" xfId="43" applyFont="1" applyFill="1" applyBorder="1" applyAlignment="1">
      <alignment/>
    </xf>
    <xf numFmtId="43" fontId="0" fillId="0" borderId="28" xfId="0" applyNumberFormat="1" applyFont="1" applyFill="1" applyBorder="1" applyAlignment="1">
      <alignment/>
    </xf>
    <xf numFmtId="41" fontId="0" fillId="0" borderId="0" xfId="43" applyFont="1" applyFill="1" applyAlignment="1">
      <alignment/>
    </xf>
    <xf numFmtId="41" fontId="0" fillId="0" borderId="0" xfId="43" applyFont="1" applyFill="1" applyBorder="1" applyAlignment="1">
      <alignment/>
    </xf>
    <xf numFmtId="41" fontId="0" fillId="0" borderId="33" xfId="43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1" fontId="0" fillId="0" borderId="61" xfId="43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63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41" fontId="0" fillId="0" borderId="0" xfId="43" applyFont="1" applyAlignment="1">
      <alignment/>
    </xf>
    <xf numFmtId="41" fontId="0" fillId="0" borderId="0" xfId="43" applyFont="1" applyAlignment="1">
      <alignment/>
    </xf>
    <xf numFmtId="41" fontId="0" fillId="0" borderId="0" xfId="43" applyFont="1" applyAlignment="1">
      <alignment/>
    </xf>
    <xf numFmtId="41" fontId="0" fillId="0" borderId="0" xfId="43" applyFont="1" applyFill="1" applyAlignment="1">
      <alignment/>
    </xf>
    <xf numFmtId="41" fontId="1" fillId="0" borderId="0" xfId="43" applyFont="1" applyFill="1" applyAlignment="1">
      <alignment/>
    </xf>
    <xf numFmtId="41" fontId="0" fillId="0" borderId="0" xfId="43" applyFont="1" applyFill="1" applyAlignment="1">
      <alignment/>
    </xf>
    <xf numFmtId="41" fontId="0" fillId="0" borderId="0" xfId="43" applyFont="1" applyAlignment="1">
      <alignment/>
    </xf>
    <xf numFmtId="0" fontId="23" fillId="33" borderId="15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54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4" fillId="0" borderId="64" xfId="0" applyFont="1" applyBorder="1" applyAlignment="1">
      <alignment/>
    </xf>
    <xf numFmtId="43" fontId="10" fillId="0" borderId="65" xfId="0" applyNumberFormat="1" applyFont="1" applyBorder="1" applyAlignment="1">
      <alignment/>
    </xf>
    <xf numFmtId="41" fontId="0" fillId="33" borderId="21" xfId="43" applyFont="1" applyFill="1" applyBorder="1" applyAlignment="1">
      <alignment/>
    </xf>
    <xf numFmtId="41" fontId="0" fillId="33" borderId="0" xfId="43" applyFont="1" applyFill="1" applyBorder="1" applyAlignment="1">
      <alignment/>
    </xf>
    <xf numFmtId="41" fontId="0" fillId="33" borderId="22" xfId="43" applyFont="1" applyFill="1" applyBorder="1" applyAlignment="1">
      <alignment/>
    </xf>
    <xf numFmtId="41" fontId="0" fillId="33" borderId="50" xfId="43" applyFill="1" applyBorder="1" applyAlignment="1">
      <alignment horizontal="right"/>
    </xf>
    <xf numFmtId="41" fontId="0" fillId="33" borderId="62" xfId="43" applyFill="1" applyBorder="1" applyAlignment="1">
      <alignment/>
    </xf>
    <xf numFmtId="41" fontId="0" fillId="33" borderId="45" xfId="43" applyFill="1" applyBorder="1" applyAlignment="1">
      <alignment/>
    </xf>
    <xf numFmtId="41" fontId="0" fillId="33" borderId="66" xfId="43" applyFill="1" applyBorder="1" applyAlignment="1">
      <alignment/>
    </xf>
    <xf numFmtId="41" fontId="0" fillId="33" borderId="67" xfId="43" applyFill="1" applyBorder="1" applyAlignment="1">
      <alignment/>
    </xf>
    <xf numFmtId="41" fontId="0" fillId="33" borderId="68" xfId="43" applyFill="1" applyBorder="1" applyAlignment="1">
      <alignment/>
    </xf>
    <xf numFmtId="41" fontId="0" fillId="33" borderId="18" xfId="43" applyFill="1" applyBorder="1" applyAlignment="1">
      <alignment/>
    </xf>
    <xf numFmtId="41" fontId="0" fillId="0" borderId="45" xfId="43" applyFill="1" applyBorder="1" applyAlignment="1">
      <alignment/>
    </xf>
    <xf numFmtId="41" fontId="0" fillId="0" borderId="66" xfId="43" applyFill="1" applyBorder="1" applyAlignment="1">
      <alignment/>
    </xf>
    <xf numFmtId="41" fontId="0" fillId="0" borderId="18" xfId="43" applyFill="1" applyBorder="1" applyAlignment="1">
      <alignment/>
    </xf>
    <xf numFmtId="0" fontId="0" fillId="33" borderId="0" xfId="0" applyFont="1" applyFill="1" applyBorder="1" applyAlignment="1">
      <alignment/>
    </xf>
    <xf numFmtId="41" fontId="0" fillId="0" borderId="0" xfId="43" applyFont="1" applyFill="1" applyBorder="1" applyAlignment="1">
      <alignment/>
    </xf>
    <xf numFmtId="0" fontId="0" fillId="0" borderId="44" xfId="0" applyFont="1" applyFill="1" applyBorder="1" applyAlignment="1">
      <alignment/>
    </xf>
    <xf numFmtId="41" fontId="0" fillId="0" borderId="69" xfId="43" applyFont="1" applyFill="1" applyBorder="1" applyAlignment="1">
      <alignment/>
    </xf>
    <xf numFmtId="17" fontId="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1" fontId="0" fillId="0" borderId="0" xfId="43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" fontId="18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81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20" fillId="0" borderId="0" xfId="0" applyFont="1" applyFill="1" applyBorder="1" applyAlignment="1">
      <alignment/>
    </xf>
    <xf numFmtId="181" fontId="10" fillId="0" borderId="45" xfId="0" applyNumberFormat="1" applyFont="1" applyFill="1" applyBorder="1" applyAlignment="1">
      <alignment horizontal="center"/>
    </xf>
    <xf numFmtId="181" fontId="10" fillId="0" borderId="46" xfId="0" applyNumberFormat="1" applyFont="1" applyFill="1" applyBorder="1" applyAlignment="1">
      <alignment horizontal="center"/>
    </xf>
    <xf numFmtId="179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/>
    </xf>
    <xf numFmtId="180" fontId="2" fillId="0" borderId="0" xfId="42" applyNumberFormat="1" applyFont="1" applyFill="1" applyBorder="1" applyAlignment="1">
      <alignment horizontal="center"/>
    </xf>
    <xf numFmtId="4" fontId="10" fillId="0" borderId="0" xfId="42" applyNumberFormat="1" applyFont="1" applyFill="1" applyAlignment="1">
      <alignment/>
    </xf>
    <xf numFmtId="43" fontId="10" fillId="0" borderId="0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/>
    </xf>
    <xf numFmtId="4" fontId="10" fillId="0" borderId="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1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/>
    </xf>
    <xf numFmtId="181" fontId="10" fillId="0" borderId="0" xfId="42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188" fontId="10" fillId="0" borderId="0" xfId="43" applyNumberFormat="1" applyFont="1" applyFill="1" applyBorder="1" applyAlignment="1">
      <alignment/>
    </xf>
    <xf numFmtId="43" fontId="10" fillId="0" borderId="46" xfId="42" applyFont="1" applyFill="1" applyBorder="1" applyAlignment="1">
      <alignment/>
    </xf>
    <xf numFmtId="181" fontId="10" fillId="0" borderId="0" xfId="42" applyNumberFormat="1" applyFont="1" applyFill="1" applyBorder="1" applyAlignment="1">
      <alignment horizontal="right"/>
    </xf>
    <xf numFmtId="17" fontId="10" fillId="0" borderId="0" xfId="0" applyNumberFormat="1" applyFont="1" applyFill="1" applyBorder="1" applyAlignment="1" quotePrefix="1">
      <alignment/>
    </xf>
    <xf numFmtId="2" fontId="10" fillId="0" borderId="0" xfId="0" applyNumberFormat="1" applyFont="1" applyFill="1" applyBorder="1" applyAlignment="1" quotePrefix="1">
      <alignment horizontal="left"/>
    </xf>
    <xf numFmtId="43" fontId="10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 quotePrefix="1">
      <alignment horizontal="right"/>
    </xf>
    <xf numFmtId="181" fontId="10" fillId="0" borderId="0" xfId="42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4" fontId="10" fillId="0" borderId="0" xfId="43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0" fontId="12" fillId="0" borderId="0" xfId="0" applyFont="1" applyFill="1" applyAlignment="1">
      <alignment horizontal="center"/>
    </xf>
    <xf numFmtId="41" fontId="0" fillId="0" borderId="27" xfId="43" applyFont="1" applyFill="1" applyBorder="1" applyAlignment="1">
      <alignment horizontal="center"/>
    </xf>
    <xf numFmtId="41" fontId="0" fillId="0" borderId="27" xfId="43" applyFont="1" applyFill="1" applyBorder="1" applyAlignment="1">
      <alignment horizontal="left"/>
    </xf>
    <xf numFmtId="0" fontId="1" fillId="33" borderId="46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1" fontId="0" fillId="0" borderId="27" xfId="43" applyFont="1" applyFill="1" applyBorder="1" applyAlignment="1">
      <alignment horizontal="center"/>
    </xf>
    <xf numFmtId="41" fontId="0" fillId="35" borderId="0" xfId="43" applyFont="1" applyFill="1" applyBorder="1" applyAlignment="1">
      <alignment/>
    </xf>
    <xf numFmtId="41" fontId="0" fillId="35" borderId="0" xfId="43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41" fontId="1" fillId="0" borderId="0" xfId="43" applyFont="1" applyAlignment="1">
      <alignment/>
    </xf>
    <xf numFmtId="17" fontId="9" fillId="33" borderId="67" xfId="0" applyNumberFormat="1" applyFont="1" applyFill="1" applyBorder="1" applyAlignment="1">
      <alignment horizontal="right"/>
    </xf>
    <xf numFmtId="41" fontId="0" fillId="0" borderId="69" xfId="43" applyFont="1" applyFill="1" applyBorder="1" applyAlignment="1">
      <alignment/>
    </xf>
    <xf numFmtId="41" fontId="1" fillId="0" borderId="27" xfId="43" applyFont="1" applyFill="1" applyBorder="1" applyAlignment="1">
      <alignment/>
    </xf>
    <xf numFmtId="0" fontId="0" fillId="0" borderId="27" xfId="0" applyFont="1" applyFill="1" applyBorder="1" applyAlignment="1">
      <alignment/>
    </xf>
    <xf numFmtId="41" fontId="9" fillId="0" borderId="27" xfId="43" applyFont="1" applyFill="1" applyBorder="1" applyAlignment="1">
      <alignment/>
    </xf>
    <xf numFmtId="41" fontId="13" fillId="0" borderId="60" xfId="43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41" fontId="0" fillId="0" borderId="0" xfId="43" applyFont="1" applyFill="1" applyBorder="1" applyAlignment="1">
      <alignment/>
    </xf>
    <xf numFmtId="41" fontId="13" fillId="0" borderId="60" xfId="43" applyFont="1" applyFill="1" applyBorder="1" applyAlignment="1">
      <alignment/>
    </xf>
    <xf numFmtId="39" fontId="0" fillId="0" borderId="27" xfId="0" applyNumberFormat="1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>
      <alignment horizontal="center"/>
    </xf>
    <xf numFmtId="43" fontId="10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7" xfId="0" applyFill="1" applyBorder="1" applyAlignment="1">
      <alignment/>
    </xf>
    <xf numFmtId="0" fontId="10" fillId="0" borderId="27" xfId="0" applyFont="1" applyFill="1" applyBorder="1" applyAlignment="1">
      <alignment horizontal="center"/>
    </xf>
    <xf numFmtId="178" fontId="10" fillId="0" borderId="40" xfId="0" applyNumberFormat="1" applyFont="1" applyFill="1" applyBorder="1" applyAlignment="1">
      <alignment horizontal="center"/>
    </xf>
    <xf numFmtId="43" fontId="10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/>
    </xf>
    <xf numFmtId="43" fontId="10" fillId="0" borderId="40" xfId="0" applyNumberFormat="1" applyFont="1" applyFill="1" applyBorder="1" applyAlignment="1" quotePrefix="1">
      <alignment horizontal="center"/>
    </xf>
    <xf numFmtId="43" fontId="10" fillId="0" borderId="27" xfId="0" applyNumberFormat="1" applyFont="1" applyFill="1" applyBorder="1" applyAlignment="1" quotePrefix="1">
      <alignment horizontal="left"/>
    </xf>
    <xf numFmtId="43" fontId="10" fillId="0" borderId="27" xfId="0" applyNumberFormat="1" applyFont="1" applyFill="1" applyBorder="1" applyAlignment="1" quotePrefix="1">
      <alignment horizontal="center"/>
    </xf>
    <xf numFmtId="188" fontId="0" fillId="0" borderId="0" xfId="0" applyNumberFormat="1" applyFont="1" applyFill="1" applyAlignment="1">
      <alignment/>
    </xf>
    <xf numFmtId="41" fontId="0" fillId="33" borderId="62" xfId="43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" fontId="10" fillId="0" borderId="0" xfId="42" applyNumberFormat="1" applyFont="1" applyFill="1" applyBorder="1" applyAlignment="1">
      <alignment horizontal="right"/>
    </xf>
    <xf numFmtId="4" fontId="2" fillId="0" borderId="0" xfId="42" applyNumberFormat="1" applyFont="1" applyFill="1" applyBorder="1" applyAlignment="1">
      <alignment horizontal="right"/>
    </xf>
    <xf numFmtId="43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9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Alignment="1">
      <alignment/>
    </xf>
    <xf numFmtId="43" fontId="2" fillId="0" borderId="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 horizontal="right"/>
    </xf>
    <xf numFmtId="41" fontId="10" fillId="0" borderId="0" xfId="43" applyFont="1" applyFill="1" applyBorder="1" applyAlignment="1">
      <alignment/>
    </xf>
    <xf numFmtId="181" fontId="2" fillId="0" borderId="0" xfId="0" applyNumberFormat="1" applyFont="1" applyFill="1" applyBorder="1" applyAlignment="1">
      <alignment horizontal="right"/>
    </xf>
    <xf numFmtId="4" fontId="2" fillId="0" borderId="0" xfId="4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1" fontId="0" fillId="0" borderId="0" xfId="43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3" applyFont="1" applyFill="1" applyAlignment="1">
      <alignment/>
    </xf>
    <xf numFmtId="0" fontId="2" fillId="0" borderId="46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43" fontId="10" fillId="0" borderId="73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41" fontId="10" fillId="0" borderId="73" xfId="43" applyFont="1" applyBorder="1" applyAlignment="1">
      <alignment horizontal="center"/>
    </xf>
    <xf numFmtId="41" fontId="10" fillId="0" borderId="40" xfId="43" applyFont="1" applyBorder="1" applyAlignment="1">
      <alignment horizontal="center"/>
    </xf>
    <xf numFmtId="188" fontId="10" fillId="0" borderId="40" xfId="43" applyNumberFormat="1" applyFont="1" applyBorder="1" applyAlignment="1">
      <alignment horizontal="center"/>
    </xf>
    <xf numFmtId="188" fontId="10" fillId="0" borderId="73" xfId="43" applyNumberFormat="1" applyFont="1" applyBorder="1" applyAlignment="1">
      <alignment horizontal="center"/>
    </xf>
    <xf numFmtId="188" fontId="10" fillId="0" borderId="40" xfId="43" applyNumberFormat="1" applyFont="1" applyFill="1" applyBorder="1" applyAlignment="1">
      <alignment horizontal="center"/>
    </xf>
    <xf numFmtId="188" fontId="10" fillId="0" borderId="73" xfId="43" applyNumberFormat="1" applyFont="1" applyFill="1" applyBorder="1" applyAlignment="1">
      <alignment horizontal="center"/>
    </xf>
    <xf numFmtId="188" fontId="0" fillId="0" borderId="40" xfId="43" applyNumberFormat="1" applyFont="1" applyBorder="1" applyAlignment="1">
      <alignment/>
    </xf>
    <xf numFmtId="188" fontId="0" fillId="0" borderId="73" xfId="43" applyNumberFormat="1" applyFont="1" applyBorder="1" applyAlignment="1">
      <alignment/>
    </xf>
    <xf numFmtId="188" fontId="10" fillId="0" borderId="40" xfId="43" applyNumberFormat="1" applyFont="1" applyBorder="1" applyAlignment="1">
      <alignment/>
    </xf>
    <xf numFmtId="188" fontId="10" fillId="0" borderId="73" xfId="43" applyNumberFormat="1" applyFont="1" applyBorder="1" applyAlignment="1">
      <alignment/>
    </xf>
    <xf numFmtId="188" fontId="10" fillId="0" borderId="40" xfId="43" applyNumberFormat="1" applyFont="1" applyFill="1" applyBorder="1" applyAlignment="1">
      <alignment/>
    </xf>
    <xf numFmtId="188" fontId="10" fillId="0" borderId="73" xfId="43" applyNumberFormat="1" applyFont="1" applyFill="1" applyBorder="1" applyAlignment="1">
      <alignment/>
    </xf>
    <xf numFmtId="188" fontId="10" fillId="0" borderId="40" xfId="43" applyNumberFormat="1" applyFont="1" applyBorder="1" applyAlignment="1" quotePrefix="1">
      <alignment horizontal="center"/>
    </xf>
    <xf numFmtId="188" fontId="10" fillId="0" borderId="73" xfId="43" applyNumberFormat="1" applyFont="1" applyBorder="1" applyAlignment="1" quotePrefix="1">
      <alignment horizontal="center"/>
    </xf>
    <xf numFmtId="188" fontId="10" fillId="0" borderId="40" xfId="43" applyNumberFormat="1" applyFont="1" applyFill="1" applyBorder="1" applyAlignment="1" quotePrefix="1">
      <alignment horizontal="center"/>
    </xf>
    <xf numFmtId="188" fontId="10" fillId="0" borderId="73" xfId="43" applyNumberFormat="1" applyFont="1" applyFill="1" applyBorder="1" applyAlignment="1" quotePrefix="1">
      <alignment horizontal="center"/>
    </xf>
    <xf numFmtId="188" fontId="10" fillId="0" borderId="48" xfId="43" applyNumberFormat="1" applyFont="1" applyBorder="1" applyAlignment="1">
      <alignment horizontal="center"/>
    </xf>
    <xf numFmtId="188" fontId="10" fillId="0" borderId="75" xfId="43" applyNumberFormat="1" applyFont="1" applyBorder="1" applyAlignment="1">
      <alignment horizontal="center"/>
    </xf>
    <xf numFmtId="188" fontId="10" fillId="0" borderId="42" xfId="43" applyNumberFormat="1" applyFont="1" applyBorder="1" applyAlignment="1">
      <alignment/>
    </xf>
    <xf numFmtId="188" fontId="10" fillId="0" borderId="76" xfId="43" applyNumberFormat="1" applyFont="1" applyBorder="1" applyAlignment="1">
      <alignment/>
    </xf>
    <xf numFmtId="188" fontId="10" fillId="0" borderId="73" xfId="43" applyNumberFormat="1" applyFont="1" applyBorder="1" applyAlignment="1">
      <alignment horizontal="center"/>
    </xf>
    <xf numFmtId="188" fontId="10" fillId="0" borderId="77" xfId="43" applyNumberFormat="1" applyFont="1" applyBorder="1" applyAlignment="1">
      <alignment horizontal="center"/>
    </xf>
    <xf numFmtId="188" fontId="10" fillId="0" borderId="78" xfId="43" applyNumberFormat="1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91" fontId="0" fillId="0" borderId="0" xfId="0" applyNumberFormat="1" applyFont="1" applyFill="1" applyAlignment="1">
      <alignment/>
    </xf>
    <xf numFmtId="41" fontId="0" fillId="33" borderId="17" xfId="43" applyFont="1" applyFill="1" applyBorder="1" applyAlignment="1">
      <alignment horizontal="center"/>
    </xf>
    <xf numFmtId="188" fontId="1" fillId="0" borderId="46" xfId="0" applyNumberFormat="1" applyFont="1" applyFill="1" applyBorder="1" applyAlignment="1">
      <alignment/>
    </xf>
    <xf numFmtId="188" fontId="1" fillId="34" borderId="28" xfId="0" applyNumberFormat="1" applyFont="1" applyFill="1" applyBorder="1" applyAlignment="1">
      <alignment horizontal="center"/>
    </xf>
    <xf numFmtId="188" fontId="0" fillId="0" borderId="44" xfId="0" applyNumberFormat="1" applyFont="1" applyFill="1" applyBorder="1" applyAlignment="1">
      <alignment/>
    </xf>
    <xf numFmtId="188" fontId="0" fillId="0" borderId="44" xfId="0" applyNumberFormat="1" applyFont="1" applyFill="1" applyBorder="1" applyAlignment="1">
      <alignment/>
    </xf>
    <xf numFmtId="188" fontId="0" fillId="0" borderId="27" xfId="43" applyNumberFormat="1" applyFont="1" applyFill="1" applyBorder="1" applyAlignment="1">
      <alignment/>
    </xf>
    <xf numFmtId="188" fontId="0" fillId="0" borderId="69" xfId="43" applyNumberFormat="1" applyFont="1" applyFill="1" applyBorder="1" applyAlignment="1">
      <alignment/>
    </xf>
    <xf numFmtId="188" fontId="0" fillId="0" borderId="69" xfId="43" applyNumberFormat="1" applyFont="1" applyFill="1" applyBorder="1" applyAlignment="1">
      <alignment/>
    </xf>
    <xf numFmtId="188" fontId="0" fillId="0" borderId="27" xfId="43" applyNumberFormat="1" applyFont="1" applyFill="1" applyBorder="1" applyAlignment="1">
      <alignment/>
    </xf>
    <xf numFmtId="188" fontId="0" fillId="0" borderId="27" xfId="43" applyNumberFormat="1" applyFont="1" applyFill="1" applyBorder="1" applyAlignment="1">
      <alignment/>
    </xf>
    <xf numFmtId="188" fontId="1" fillId="0" borderId="27" xfId="43" applyNumberFormat="1" applyFont="1" applyFill="1" applyBorder="1" applyAlignment="1">
      <alignment/>
    </xf>
    <xf numFmtId="188" fontId="0" fillId="0" borderId="0" xfId="43" applyNumberFormat="1" applyFont="1" applyFill="1" applyAlignment="1">
      <alignment/>
    </xf>
    <xf numFmtId="188" fontId="0" fillId="0" borderId="27" xfId="43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0" fillId="0" borderId="33" xfId="43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13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Alignment="1">
      <alignment/>
    </xf>
    <xf numFmtId="0" fontId="1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1" xfId="43" applyFont="1" applyFill="1" applyBorder="1" applyAlignment="1">
      <alignment horizontal="right"/>
    </xf>
    <xf numFmtId="0" fontId="13" fillId="0" borderId="27" xfId="0" applyFont="1" applyBorder="1" applyAlignment="1">
      <alignment/>
    </xf>
    <xf numFmtId="41" fontId="0" fillId="0" borderId="80" xfId="43" applyFont="1" applyFill="1" applyBorder="1" applyAlignment="1">
      <alignment horizontal="right"/>
    </xf>
    <xf numFmtId="41" fontId="0" fillId="0" borderId="62" xfId="43" applyFont="1" applyFill="1" applyBorder="1" applyAlignment="1">
      <alignment/>
    </xf>
    <xf numFmtId="41" fontId="0" fillId="33" borderId="0" xfId="43" applyFont="1" applyFill="1" applyBorder="1" applyAlignment="1">
      <alignment/>
    </xf>
    <xf numFmtId="0" fontId="1" fillId="0" borderId="0" xfId="0" applyFont="1" applyAlignment="1">
      <alignment/>
    </xf>
    <xf numFmtId="43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9" fontId="10" fillId="0" borderId="0" xfId="42" applyNumberFormat="1" applyFont="1" applyFill="1" applyBorder="1" applyAlignment="1">
      <alignment horizontal="right"/>
    </xf>
    <xf numFmtId="181" fontId="2" fillId="0" borderId="0" xfId="42" applyNumberFormat="1" applyFont="1" applyFill="1" applyBorder="1" applyAlignment="1">
      <alignment horizontal="center"/>
    </xf>
    <xf numFmtId="0" fontId="63" fillId="36" borderId="0" xfId="0" applyFont="1" applyFill="1" applyAlignment="1">
      <alignment/>
    </xf>
    <xf numFmtId="41" fontId="15" fillId="33" borderId="21" xfId="43" applyFont="1" applyFill="1" applyBorder="1" applyAlignment="1">
      <alignment horizontal="center"/>
    </xf>
    <xf numFmtId="41" fontId="15" fillId="33" borderId="0" xfId="43" applyFont="1" applyFill="1" applyBorder="1" applyAlignment="1">
      <alignment horizontal="center"/>
    </xf>
    <xf numFmtId="41" fontId="15" fillId="33" borderId="22" xfId="43" applyFont="1" applyFill="1" applyBorder="1" applyAlignment="1">
      <alignment horizontal="center"/>
    </xf>
    <xf numFmtId="41" fontId="1" fillId="33" borderId="56" xfId="43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41" fontId="1" fillId="33" borderId="10" xfId="43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41" fontId="1" fillId="33" borderId="57" xfId="43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1" fontId="15" fillId="33" borderId="11" xfId="43" applyFont="1" applyFill="1" applyBorder="1" applyAlignment="1">
      <alignment horizontal="center"/>
    </xf>
    <xf numFmtId="41" fontId="15" fillId="33" borderId="12" xfId="43" applyFont="1" applyFill="1" applyBorder="1" applyAlignment="1">
      <alignment horizontal="center"/>
    </xf>
    <xf numFmtId="41" fontId="15" fillId="33" borderId="13" xfId="43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wrapText="1"/>
    </xf>
    <xf numFmtId="188" fontId="1" fillId="0" borderId="20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41" fontId="17" fillId="33" borderId="21" xfId="0" applyNumberFormat="1" applyFont="1" applyFill="1" applyBorder="1" applyAlignment="1">
      <alignment horizontal="center"/>
    </xf>
    <xf numFmtId="41" fontId="17" fillId="33" borderId="0" xfId="0" applyNumberFormat="1" applyFont="1" applyFill="1" applyBorder="1" applyAlignment="1">
      <alignment horizontal="center"/>
    </xf>
    <xf numFmtId="41" fontId="17" fillId="33" borderId="22" xfId="0" applyNumberFormat="1" applyFont="1" applyFill="1" applyBorder="1" applyAlignment="1">
      <alignment horizontal="center"/>
    </xf>
    <xf numFmtId="41" fontId="17" fillId="0" borderId="21" xfId="43" applyFont="1" applyFill="1" applyBorder="1" applyAlignment="1">
      <alignment horizontal="center"/>
    </xf>
    <xf numFmtId="41" fontId="17" fillId="0" borderId="0" xfId="43" applyFont="1" applyFill="1" applyBorder="1" applyAlignment="1">
      <alignment horizontal="center"/>
    </xf>
    <xf numFmtId="41" fontId="17" fillId="0" borderId="22" xfId="43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41" fontId="17" fillId="0" borderId="21" xfId="43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3" fontId="10" fillId="35" borderId="65" xfId="0" applyNumberFormat="1" applyFont="1" applyFill="1" applyBorder="1" applyAlignment="1">
      <alignment/>
    </xf>
    <xf numFmtId="43" fontId="10" fillId="0" borderId="8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9">
      <selection activeCell="H11" sqref="H11"/>
    </sheetView>
  </sheetViews>
  <sheetFormatPr defaultColWidth="9.140625" defaultRowHeight="12.75"/>
  <cols>
    <col min="1" max="1" width="5.421875" style="0" customWidth="1"/>
    <col min="2" max="2" width="12.7109375" style="0" customWidth="1"/>
    <col min="3" max="3" width="8.7109375" style="0" customWidth="1"/>
    <col min="4" max="4" width="12.7109375" style="0" customWidth="1"/>
    <col min="5" max="5" width="14.8515625" style="0" customWidth="1"/>
    <col min="6" max="6" width="30.28125" style="0" customWidth="1"/>
    <col min="7" max="7" width="14.8515625" style="0" bestFit="1" customWidth="1"/>
  </cols>
  <sheetData>
    <row r="1" spans="1:7" ht="12.75">
      <c r="A1" s="4"/>
      <c r="B1" s="5"/>
      <c r="C1" s="5"/>
      <c r="D1" s="5"/>
      <c r="E1" s="5"/>
      <c r="F1" s="5"/>
      <c r="G1" s="6"/>
    </row>
    <row r="2" spans="1:7" ht="15.75">
      <c r="A2" s="512" t="s">
        <v>16</v>
      </c>
      <c r="B2" s="513"/>
      <c r="C2" s="513"/>
      <c r="D2" s="513"/>
      <c r="E2" s="513"/>
      <c r="F2" s="513"/>
      <c r="G2" s="514"/>
    </row>
    <row r="3" spans="1:7" ht="15.75">
      <c r="A3" s="512" t="s">
        <v>17</v>
      </c>
      <c r="B3" s="513"/>
      <c r="C3" s="513"/>
      <c r="D3" s="513"/>
      <c r="E3" s="513"/>
      <c r="F3" s="513"/>
      <c r="G3" s="514"/>
    </row>
    <row r="4" spans="1:7" ht="15.75">
      <c r="A4" s="512" t="str">
        <f>'daftar harga bahan'!A3:G3</f>
        <v>TAHUN 2013</v>
      </c>
      <c r="B4" s="513"/>
      <c r="C4" s="513"/>
      <c r="D4" s="513"/>
      <c r="E4" s="513"/>
      <c r="F4" s="513"/>
      <c r="G4" s="514"/>
    </row>
    <row r="5" spans="1:7" ht="15.75">
      <c r="A5" s="36"/>
      <c r="B5" s="37"/>
      <c r="C5" s="37"/>
      <c r="D5" s="37"/>
      <c r="E5" s="37"/>
      <c r="F5" s="37"/>
      <c r="G5" s="38"/>
    </row>
    <row r="6" spans="1:7" ht="13.5" thickBot="1">
      <c r="A6" s="26"/>
      <c r="B6" s="27"/>
      <c r="C6" s="27"/>
      <c r="D6" s="28"/>
      <c r="E6" s="27"/>
      <c r="F6" s="27"/>
      <c r="G6" s="29" t="str">
        <f>'daftar harga bahan'!G4</f>
        <v>EDISI JANUARI 2013</v>
      </c>
    </row>
    <row r="7" spans="1:7" ht="12.75">
      <c r="A7" s="291"/>
      <c r="B7" s="292"/>
      <c r="C7" s="292"/>
      <c r="D7" s="292"/>
      <c r="E7" s="292"/>
      <c r="F7" s="292"/>
      <c r="G7" s="293"/>
    </row>
    <row r="8" spans="1:7" ht="12.75">
      <c r="A8" s="515" t="s">
        <v>865</v>
      </c>
      <c r="B8" s="517" t="s">
        <v>15</v>
      </c>
      <c r="C8" s="517"/>
      <c r="D8" s="517"/>
      <c r="E8" s="517" t="s">
        <v>864</v>
      </c>
      <c r="F8" s="3" t="s">
        <v>14</v>
      </c>
      <c r="G8" s="520" t="s">
        <v>866</v>
      </c>
    </row>
    <row r="9" spans="1:7" ht="12.75">
      <c r="A9" s="516"/>
      <c r="B9" s="518"/>
      <c r="C9" s="518"/>
      <c r="D9" s="518"/>
      <c r="E9" s="519"/>
      <c r="F9" s="10" t="s">
        <v>868</v>
      </c>
      <c r="G9" s="521"/>
    </row>
    <row r="10" spans="1:8" ht="20.25">
      <c r="A10" s="294">
        <v>1</v>
      </c>
      <c r="B10" s="295" t="s">
        <v>781</v>
      </c>
      <c r="C10" s="296"/>
      <c r="D10" s="297"/>
      <c r="E10" s="479" t="s">
        <v>33</v>
      </c>
      <c r="F10" s="75">
        <v>36000</v>
      </c>
      <c r="G10" s="298"/>
      <c r="H10" s="30"/>
    </row>
    <row r="11" spans="1:10" ht="23.25">
      <c r="A11" s="299">
        <f>A10+1</f>
        <v>2</v>
      </c>
      <c r="B11" s="428" t="s">
        <v>166</v>
      </c>
      <c r="C11" s="296"/>
      <c r="D11" s="297"/>
      <c r="E11" s="479" t="s">
        <v>33</v>
      </c>
      <c r="F11" s="76">
        <v>36000</v>
      </c>
      <c r="G11" s="300"/>
      <c r="H11" s="25"/>
      <c r="J11" s="505"/>
    </row>
    <row r="12" spans="1:10" ht="23.25">
      <c r="A12" s="299">
        <v>3</v>
      </c>
      <c r="B12" s="428" t="s">
        <v>1128</v>
      </c>
      <c r="C12" s="296"/>
      <c r="D12" s="297"/>
      <c r="E12" s="479" t="s">
        <v>33</v>
      </c>
      <c r="F12" s="76">
        <v>51000</v>
      </c>
      <c r="G12" s="300"/>
      <c r="H12" s="25"/>
      <c r="J12" s="505"/>
    </row>
    <row r="13" spans="1:10" ht="18">
      <c r="A13" s="299">
        <v>4</v>
      </c>
      <c r="B13" s="428" t="s">
        <v>1384</v>
      </c>
      <c r="C13" s="296"/>
      <c r="D13" s="297"/>
      <c r="E13" s="479" t="s">
        <v>33</v>
      </c>
      <c r="F13" s="76">
        <v>51000</v>
      </c>
      <c r="G13" s="300"/>
      <c r="H13" s="2"/>
      <c r="J13" s="505"/>
    </row>
    <row r="14" spans="1:10" ht="18">
      <c r="A14" s="299">
        <f aca="true" t="shared" si="0" ref="A14:A34">A13+1</f>
        <v>5</v>
      </c>
      <c r="B14" s="428" t="s">
        <v>677</v>
      </c>
      <c r="C14" s="296"/>
      <c r="D14" s="297"/>
      <c r="E14" s="479" t="s">
        <v>33</v>
      </c>
      <c r="F14" s="76">
        <v>51000</v>
      </c>
      <c r="G14" s="300"/>
      <c r="H14" s="2"/>
      <c r="J14" s="505"/>
    </row>
    <row r="15" spans="1:10" ht="18">
      <c r="A15" s="299">
        <f t="shared" si="0"/>
        <v>6</v>
      </c>
      <c r="B15" s="428" t="s">
        <v>678</v>
      </c>
      <c r="C15" s="296"/>
      <c r="D15" s="297"/>
      <c r="E15" s="479" t="s">
        <v>33</v>
      </c>
      <c r="F15" s="76">
        <v>51000</v>
      </c>
      <c r="G15" s="300"/>
      <c r="H15" s="2"/>
      <c r="J15" s="505"/>
    </row>
    <row r="16" spans="1:10" ht="18">
      <c r="A16" s="299">
        <f t="shared" si="0"/>
        <v>7</v>
      </c>
      <c r="B16" s="428" t="s">
        <v>197</v>
      </c>
      <c r="C16" s="296"/>
      <c r="D16" s="297"/>
      <c r="E16" s="479" t="s">
        <v>33</v>
      </c>
      <c r="F16" s="76">
        <v>48000</v>
      </c>
      <c r="G16" s="300"/>
      <c r="H16" s="2"/>
      <c r="J16" s="505"/>
    </row>
    <row r="17" spans="1:10" ht="18">
      <c r="A17" s="299">
        <f t="shared" si="0"/>
        <v>8</v>
      </c>
      <c r="B17" s="428" t="s">
        <v>676</v>
      </c>
      <c r="C17" s="296"/>
      <c r="D17" s="297"/>
      <c r="E17" s="479" t="s">
        <v>33</v>
      </c>
      <c r="F17" s="76">
        <v>51000</v>
      </c>
      <c r="G17" s="300"/>
      <c r="H17" s="2"/>
      <c r="J17" s="505"/>
    </row>
    <row r="18" spans="1:10" ht="18">
      <c r="A18" s="299">
        <f t="shared" si="0"/>
        <v>9</v>
      </c>
      <c r="B18" s="428" t="s">
        <v>679</v>
      </c>
      <c r="C18" s="296"/>
      <c r="D18" s="297"/>
      <c r="E18" s="479" t="s">
        <v>33</v>
      </c>
      <c r="F18" s="76">
        <v>51000</v>
      </c>
      <c r="G18" s="300"/>
      <c r="H18" s="2"/>
      <c r="J18" s="505"/>
    </row>
    <row r="19" spans="1:10" ht="18">
      <c r="A19" s="299">
        <f t="shared" si="0"/>
        <v>10</v>
      </c>
      <c r="B19" s="428" t="s">
        <v>198</v>
      </c>
      <c r="C19" s="296"/>
      <c r="D19" s="297"/>
      <c r="E19" s="479" t="s">
        <v>33</v>
      </c>
      <c r="F19" s="76">
        <v>48000</v>
      </c>
      <c r="G19" s="300"/>
      <c r="H19" s="2"/>
      <c r="J19" s="505"/>
    </row>
    <row r="20" spans="1:10" ht="18">
      <c r="A20" s="299">
        <f t="shared" si="0"/>
        <v>11</v>
      </c>
      <c r="B20" s="504" t="s">
        <v>680</v>
      </c>
      <c r="C20" s="296"/>
      <c r="D20" s="297"/>
      <c r="E20" s="479" t="s">
        <v>33</v>
      </c>
      <c r="F20" s="76">
        <v>48000</v>
      </c>
      <c r="G20" s="300"/>
      <c r="H20" s="2"/>
      <c r="J20" s="400"/>
    </row>
    <row r="21" spans="1:10" ht="18">
      <c r="A21" s="299">
        <f t="shared" si="0"/>
        <v>12</v>
      </c>
      <c r="B21" s="428" t="s">
        <v>199</v>
      </c>
      <c r="C21" s="296"/>
      <c r="D21" s="297"/>
      <c r="E21" s="479" t="s">
        <v>33</v>
      </c>
      <c r="F21" s="76">
        <v>45000</v>
      </c>
      <c r="G21" s="300"/>
      <c r="H21" s="2"/>
      <c r="J21" s="505"/>
    </row>
    <row r="22" spans="1:10" ht="18">
      <c r="A22" s="299">
        <f t="shared" si="0"/>
        <v>13</v>
      </c>
      <c r="B22" s="504" t="s">
        <v>1129</v>
      </c>
      <c r="C22" s="296"/>
      <c r="D22" s="297"/>
      <c r="E22" s="479" t="s">
        <v>33</v>
      </c>
      <c r="F22" s="76">
        <v>51000</v>
      </c>
      <c r="G22" s="300"/>
      <c r="H22" s="2"/>
      <c r="J22" s="400"/>
    </row>
    <row r="23" spans="1:10" ht="18">
      <c r="A23" s="299">
        <f t="shared" si="0"/>
        <v>14</v>
      </c>
      <c r="B23" s="504" t="s">
        <v>200</v>
      </c>
      <c r="C23" s="296"/>
      <c r="D23" s="297"/>
      <c r="E23" s="479" t="s">
        <v>33</v>
      </c>
      <c r="F23" s="76">
        <v>36000</v>
      </c>
      <c r="G23" s="300"/>
      <c r="H23" s="2"/>
      <c r="J23" s="400"/>
    </row>
    <row r="24" spans="1:10" ht="18">
      <c r="A24" s="299">
        <f t="shared" si="0"/>
        <v>15</v>
      </c>
      <c r="B24" s="428" t="s">
        <v>1385</v>
      </c>
      <c r="C24" s="296"/>
      <c r="D24" s="297"/>
      <c r="E24" s="479" t="s">
        <v>33</v>
      </c>
      <c r="F24" s="76">
        <v>45000</v>
      </c>
      <c r="G24" s="300"/>
      <c r="H24" s="2"/>
      <c r="J24" s="505"/>
    </row>
    <row r="25" spans="1:10" ht="18">
      <c r="A25" s="299">
        <f t="shared" si="0"/>
        <v>16</v>
      </c>
      <c r="B25" s="428" t="s">
        <v>165</v>
      </c>
      <c r="C25" s="296"/>
      <c r="D25" s="297"/>
      <c r="E25" s="479" t="s">
        <v>33</v>
      </c>
      <c r="F25" s="76">
        <v>42000</v>
      </c>
      <c r="G25" s="300"/>
      <c r="H25" s="2"/>
      <c r="J25" s="505"/>
    </row>
    <row r="26" spans="1:10" ht="18">
      <c r="A26" s="299">
        <f t="shared" si="0"/>
        <v>17</v>
      </c>
      <c r="B26" s="428" t="s">
        <v>550</v>
      </c>
      <c r="C26" s="296"/>
      <c r="D26" s="297"/>
      <c r="E26" s="479" t="s">
        <v>33</v>
      </c>
      <c r="F26" s="76">
        <v>51000</v>
      </c>
      <c r="G26" s="300"/>
      <c r="H26" s="2"/>
      <c r="J26" s="505"/>
    </row>
    <row r="27" spans="1:10" ht="18">
      <c r="A27" s="299">
        <f t="shared" si="0"/>
        <v>18</v>
      </c>
      <c r="B27" s="428" t="s">
        <v>1386</v>
      </c>
      <c r="C27" s="296"/>
      <c r="D27" s="297"/>
      <c r="E27" s="479" t="s">
        <v>33</v>
      </c>
      <c r="F27" s="77">
        <v>54000</v>
      </c>
      <c r="G27" s="300"/>
      <c r="H27" s="2"/>
      <c r="J27" s="505"/>
    </row>
    <row r="28" spans="1:10" ht="18">
      <c r="A28" s="299">
        <f t="shared" si="0"/>
        <v>19</v>
      </c>
      <c r="B28" s="428" t="s">
        <v>1387</v>
      </c>
      <c r="C28" s="296"/>
      <c r="D28" s="297"/>
      <c r="E28" s="479" t="s">
        <v>33</v>
      </c>
      <c r="F28" s="77">
        <v>54000</v>
      </c>
      <c r="G28" s="300"/>
      <c r="H28" s="2"/>
      <c r="J28" s="505"/>
    </row>
    <row r="29" spans="1:10" ht="18">
      <c r="A29" s="299">
        <f t="shared" si="0"/>
        <v>20</v>
      </c>
      <c r="B29" s="428" t="s">
        <v>1388</v>
      </c>
      <c r="C29" s="296"/>
      <c r="D29" s="297"/>
      <c r="E29" s="479" t="s">
        <v>33</v>
      </c>
      <c r="F29" s="77">
        <v>54000</v>
      </c>
      <c r="G29" s="300"/>
      <c r="H29" s="2"/>
      <c r="J29" s="505"/>
    </row>
    <row r="30" spans="1:10" s="34" customFormat="1" ht="18">
      <c r="A30" s="299">
        <f t="shared" si="0"/>
        <v>21</v>
      </c>
      <c r="B30" s="428" t="s">
        <v>1389</v>
      </c>
      <c r="C30" s="301"/>
      <c r="D30" s="302"/>
      <c r="E30" s="479" t="s">
        <v>33</v>
      </c>
      <c r="F30" s="77">
        <v>54000</v>
      </c>
      <c r="G30" s="303"/>
      <c r="H30" s="33"/>
      <c r="J30" s="505"/>
    </row>
    <row r="31" spans="1:10" s="34" customFormat="1" ht="18">
      <c r="A31" s="299">
        <f t="shared" si="0"/>
        <v>22</v>
      </c>
      <c r="B31" s="428" t="s">
        <v>1390</v>
      </c>
      <c r="C31" s="301"/>
      <c r="D31" s="302"/>
      <c r="E31" s="479" t="s">
        <v>33</v>
      </c>
      <c r="F31" s="77">
        <v>54000</v>
      </c>
      <c r="G31" s="303"/>
      <c r="H31" s="33"/>
      <c r="J31" s="505"/>
    </row>
    <row r="32" spans="1:10" s="34" customFormat="1" ht="18">
      <c r="A32" s="299">
        <f t="shared" si="0"/>
        <v>23</v>
      </c>
      <c r="B32" s="428" t="s">
        <v>1391</v>
      </c>
      <c r="C32" s="301"/>
      <c r="D32" s="302"/>
      <c r="E32" s="479" t="s">
        <v>33</v>
      </c>
      <c r="F32" s="77">
        <v>54000</v>
      </c>
      <c r="G32" s="303"/>
      <c r="H32" s="33"/>
      <c r="J32" s="505"/>
    </row>
    <row r="33" spans="1:8" ht="18">
      <c r="A33" s="299">
        <f t="shared" si="0"/>
        <v>24</v>
      </c>
      <c r="B33" s="428" t="s">
        <v>1392</v>
      </c>
      <c r="C33" s="296"/>
      <c r="D33" s="297"/>
      <c r="E33" s="479" t="s">
        <v>33</v>
      </c>
      <c r="F33" s="77">
        <v>54000</v>
      </c>
      <c r="G33" s="11"/>
      <c r="H33" s="2"/>
    </row>
    <row r="34" spans="1:8" ht="18">
      <c r="A34" s="299">
        <f t="shared" si="0"/>
        <v>25</v>
      </c>
      <c r="B34" s="428" t="s">
        <v>1393</v>
      </c>
      <c r="C34" s="296"/>
      <c r="D34" s="297"/>
      <c r="E34" s="479" t="s">
        <v>33</v>
      </c>
      <c r="F34" s="77">
        <v>48000</v>
      </c>
      <c r="G34" s="11"/>
      <c r="H34" s="2"/>
    </row>
    <row r="35" spans="1:8" ht="18.75" thickBot="1">
      <c r="A35" s="9"/>
      <c r="B35" s="79"/>
      <c r="C35" s="7"/>
      <c r="D35" s="80"/>
      <c r="E35" s="78"/>
      <c r="F35" s="78"/>
      <c r="G35" s="8"/>
      <c r="H35" s="2"/>
    </row>
    <row r="36" ht="18">
      <c r="H36" s="2"/>
    </row>
    <row r="38" ht="12.75">
      <c r="F38" s="147" t="str">
        <f>'daftar harga bahan'!F530</f>
        <v>Rembang,       Januari 2013</v>
      </c>
    </row>
    <row r="39" ht="12.75">
      <c r="F39" s="147"/>
    </row>
    <row r="40" ht="12.75">
      <c r="F40" s="147" t="str">
        <f>'daftar harga bahan'!F532</f>
        <v>KEPALA DINAS PEKERJAAN UMUM</v>
      </c>
    </row>
    <row r="41" ht="12.75">
      <c r="F41" s="147" t="str">
        <f>'daftar harga bahan'!F533</f>
        <v>KABUPATEN REMBANG</v>
      </c>
    </row>
    <row r="42" ht="12.75">
      <c r="F42" s="147"/>
    </row>
    <row r="43" ht="12.75">
      <c r="F43" s="147"/>
    </row>
    <row r="44" ht="12.75">
      <c r="F44" s="147"/>
    </row>
    <row r="45" ht="12.75">
      <c r="F45" s="158" t="str">
        <f>'daftar harga bahan'!F538</f>
        <v>Ir. MUJOKO, MT.</v>
      </c>
    </row>
    <row r="46" ht="12.75">
      <c r="F46" s="147" t="str">
        <f>'daftar harga bahan'!F539</f>
        <v>NIP. 010 234 645 / 19620715 199011 1 002</v>
      </c>
    </row>
  </sheetData>
  <sheetProtection/>
  <mergeCells count="7">
    <mergeCell ref="A2:G2"/>
    <mergeCell ref="A8:A9"/>
    <mergeCell ref="B8:D9"/>
    <mergeCell ref="E8:E9"/>
    <mergeCell ref="G8:G9"/>
    <mergeCell ref="A3:G3"/>
    <mergeCell ref="A4:G4"/>
  </mergeCells>
  <printOptions horizontalCentered="1"/>
  <pageMargins left="0.984251968503937" right="0.3937007874015748" top="0.984251968503937" bottom="1.5748031496062993" header="0.6299212598425197" footer="1.3779527559055118"/>
  <pageSetup orientation="portrait" paperSize="5" scale="85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40"/>
  <sheetViews>
    <sheetView zoomScaleSheetLayoutView="100" zoomScalePageLayoutView="0" workbookViewId="0" topLeftCell="A235">
      <selection activeCell="D243" sqref="D243"/>
    </sheetView>
  </sheetViews>
  <sheetFormatPr defaultColWidth="12.7109375" defaultRowHeight="12.75"/>
  <cols>
    <col min="1" max="1" width="5.00390625" style="263" customWidth="1"/>
    <col min="2" max="2" width="5.7109375" style="263" customWidth="1"/>
    <col min="3" max="3" width="15.7109375" style="263" customWidth="1"/>
    <col min="4" max="4" width="29.00390625" style="263" customWidth="1"/>
    <col min="5" max="5" width="12.7109375" style="385" customWidth="1"/>
    <col min="6" max="6" width="13.8515625" style="492" customWidth="1"/>
    <col min="7" max="7" width="18.28125" style="263" customWidth="1"/>
    <col min="8" max="8" width="2.8515625" style="263" customWidth="1"/>
    <col min="9" max="9" width="11.28125" style="284" bestFit="1" customWidth="1"/>
    <col min="10" max="10" width="27.8515625" style="284" bestFit="1" customWidth="1"/>
    <col min="11" max="11" width="16.140625" style="204" customWidth="1"/>
    <col min="12" max="12" width="14.57421875" style="263" customWidth="1"/>
    <col min="13" max="13" width="12.8515625" style="263" customWidth="1"/>
    <col min="14" max="14" width="17.57421875" style="263" customWidth="1"/>
    <col min="15" max="15" width="15.7109375" style="263" customWidth="1"/>
    <col min="16" max="16" width="35.7109375" style="263" customWidth="1"/>
    <col min="17" max="17" width="8.7109375" style="263" customWidth="1"/>
    <col min="18" max="19" width="18.00390625" style="263" customWidth="1"/>
    <col min="20" max="20" width="5.421875" style="263" customWidth="1"/>
    <col min="21" max="21" width="4.421875" style="263" customWidth="1"/>
    <col min="22" max="22" width="11.7109375" style="263" customWidth="1"/>
    <col min="23" max="23" width="7.7109375" style="263" customWidth="1"/>
    <col min="24" max="24" width="10.421875" style="263" customWidth="1"/>
    <col min="25" max="25" width="5.421875" style="263" customWidth="1"/>
    <col min="26" max="26" width="15.57421875" style="263" customWidth="1"/>
    <col min="27" max="27" width="15.7109375" style="263" customWidth="1"/>
    <col min="28" max="28" width="12.7109375" style="263" customWidth="1"/>
    <col min="29" max="30" width="14.421875" style="263" customWidth="1"/>
    <col min="31" max="32" width="18.00390625" style="263" customWidth="1"/>
    <col min="33" max="33" width="12.7109375" style="263" customWidth="1"/>
    <col min="34" max="34" width="12.8515625" style="263" bestFit="1" customWidth="1"/>
    <col min="35" max="38" width="12.7109375" style="263" customWidth="1"/>
    <col min="39" max="40" width="15.00390625" style="263" bestFit="1" customWidth="1"/>
    <col min="41" max="41" width="14.28125" style="263" customWidth="1"/>
    <col min="42" max="42" width="13.57421875" style="263" bestFit="1" customWidth="1"/>
    <col min="43" max="43" width="13.28125" style="263" bestFit="1" customWidth="1"/>
    <col min="44" max="44" width="15.421875" style="263" customWidth="1"/>
    <col min="45" max="45" width="15.140625" style="263" customWidth="1"/>
    <col min="46" max="16384" width="12.7109375" style="263" customWidth="1"/>
  </cols>
  <sheetData>
    <row r="1" spans="1:20" s="66" customFormat="1" ht="15.75">
      <c r="A1" s="524" t="s">
        <v>18</v>
      </c>
      <c r="B1" s="525"/>
      <c r="C1" s="525"/>
      <c r="D1" s="525"/>
      <c r="E1" s="525"/>
      <c r="F1" s="525"/>
      <c r="G1" s="526"/>
      <c r="H1" s="37"/>
      <c r="I1" s="277"/>
      <c r="J1" s="277"/>
      <c r="T1" s="67"/>
    </row>
    <row r="2" spans="1:20" s="66" customFormat="1" ht="15.75">
      <c r="A2" s="512" t="s">
        <v>17</v>
      </c>
      <c r="B2" s="513"/>
      <c r="C2" s="513"/>
      <c r="D2" s="513"/>
      <c r="E2" s="513"/>
      <c r="F2" s="513"/>
      <c r="G2" s="514"/>
      <c r="H2" s="37"/>
      <c r="I2" s="278"/>
      <c r="J2" s="278"/>
      <c r="T2" s="67"/>
    </row>
    <row r="3" spans="1:20" s="66" customFormat="1" ht="15.75">
      <c r="A3" s="512" t="s">
        <v>1126</v>
      </c>
      <c r="B3" s="513"/>
      <c r="C3" s="513"/>
      <c r="D3" s="513"/>
      <c r="E3" s="513"/>
      <c r="F3" s="513"/>
      <c r="G3" s="514"/>
      <c r="H3" s="37"/>
      <c r="I3" s="278"/>
      <c r="J3" s="278"/>
      <c r="T3" s="67"/>
    </row>
    <row r="4" spans="1:20" s="176" customFormat="1" ht="12.75">
      <c r="A4" s="174"/>
      <c r="B4" s="160"/>
      <c r="C4" s="160"/>
      <c r="D4" s="175"/>
      <c r="E4" s="381"/>
      <c r="F4" s="480"/>
      <c r="G4" s="392" t="s">
        <v>1127</v>
      </c>
      <c r="H4" s="308"/>
      <c r="I4" s="279"/>
      <c r="J4" s="279"/>
      <c r="K4" s="267"/>
      <c r="M4" s="176" t="s">
        <v>951</v>
      </c>
      <c r="T4" s="177"/>
    </row>
    <row r="5" spans="1:20" s="66" customFormat="1" ht="12.75">
      <c r="A5" s="178"/>
      <c r="B5" s="179"/>
      <c r="C5" s="170"/>
      <c r="D5" s="180"/>
      <c r="E5" s="161"/>
      <c r="F5" s="532" t="s">
        <v>1141</v>
      </c>
      <c r="G5" s="181"/>
      <c r="H5" s="171"/>
      <c r="I5" s="278"/>
      <c r="J5" s="278"/>
      <c r="K5" s="268" t="s">
        <v>867</v>
      </c>
      <c r="T5" s="67"/>
    </row>
    <row r="6" spans="1:20" s="66" customFormat="1" ht="12.75">
      <c r="A6" s="182" t="s">
        <v>865</v>
      </c>
      <c r="B6" s="529" t="s">
        <v>910</v>
      </c>
      <c r="C6" s="530"/>
      <c r="D6" s="531"/>
      <c r="E6" s="159" t="s">
        <v>864</v>
      </c>
      <c r="F6" s="533"/>
      <c r="G6" s="183" t="s">
        <v>7</v>
      </c>
      <c r="H6" s="159"/>
      <c r="I6" s="183">
        <v>2009</v>
      </c>
      <c r="J6" s="278"/>
      <c r="K6" s="522">
        <v>-0.1</v>
      </c>
      <c r="T6" s="67"/>
    </row>
    <row r="7" spans="1:20" s="66" customFormat="1" ht="12.75">
      <c r="A7" s="182"/>
      <c r="B7" s="184"/>
      <c r="C7" s="171"/>
      <c r="D7" s="185"/>
      <c r="E7" s="159"/>
      <c r="F7" s="534"/>
      <c r="G7" s="186"/>
      <c r="H7" s="171"/>
      <c r="I7" s="278"/>
      <c r="J7" s="278"/>
      <c r="K7" s="523"/>
      <c r="T7" s="67"/>
    </row>
    <row r="8" spans="1:20" s="66" customFormat="1" ht="12.75">
      <c r="A8" s="272">
        <v>1</v>
      </c>
      <c r="B8" s="527">
        <v>2</v>
      </c>
      <c r="C8" s="528"/>
      <c r="D8" s="528"/>
      <c r="E8" s="273">
        <v>3</v>
      </c>
      <c r="F8" s="481">
        <v>4</v>
      </c>
      <c r="G8" s="274">
        <v>5</v>
      </c>
      <c r="H8" s="309"/>
      <c r="I8" s="391"/>
      <c r="J8" s="278"/>
      <c r="K8" s="273">
        <v>4</v>
      </c>
      <c r="T8" s="187"/>
    </row>
    <row r="9" spans="1:20" s="66" customFormat="1" ht="12.75">
      <c r="A9" s="188"/>
      <c r="B9" s="162"/>
      <c r="C9" s="162"/>
      <c r="D9" s="162"/>
      <c r="E9" s="382"/>
      <c r="F9" s="482"/>
      <c r="G9" s="189"/>
      <c r="H9" s="304"/>
      <c r="I9" s="278"/>
      <c r="J9" s="278"/>
      <c r="K9" s="269"/>
      <c r="T9" s="66">
        <v>15</v>
      </c>
    </row>
    <row r="10" spans="1:11" s="194" customFormat="1" ht="12.75">
      <c r="A10" s="190" t="s">
        <v>869</v>
      </c>
      <c r="B10" s="191" t="s">
        <v>870</v>
      </c>
      <c r="C10" s="172"/>
      <c r="D10" s="172"/>
      <c r="E10" s="192"/>
      <c r="F10" s="483"/>
      <c r="G10" s="193"/>
      <c r="H10" s="310"/>
      <c r="I10" s="280"/>
      <c r="J10" s="280"/>
      <c r="K10" s="306"/>
    </row>
    <row r="11" spans="1:46" s="157" customFormat="1" ht="12.75">
      <c r="A11" s="195">
        <v>1</v>
      </c>
      <c r="B11" s="121" t="s">
        <v>871</v>
      </c>
      <c r="C11" s="168"/>
      <c r="D11" s="163"/>
      <c r="E11" s="163"/>
      <c r="F11" s="484"/>
      <c r="G11" s="122"/>
      <c r="H11" s="305"/>
      <c r="I11" s="281">
        <v>98000</v>
      </c>
      <c r="J11" s="281"/>
      <c r="K11" s="60">
        <f>F11*0.9</f>
        <v>0</v>
      </c>
      <c r="AT11" s="196"/>
    </row>
    <row r="12" spans="1:11" s="157" customFormat="1" ht="12.75">
      <c r="A12" s="197"/>
      <c r="B12" s="168">
        <v>1</v>
      </c>
      <c r="C12" s="60" t="s">
        <v>1131</v>
      </c>
      <c r="D12" s="163"/>
      <c r="E12" s="379" t="s">
        <v>915</v>
      </c>
      <c r="F12" s="484">
        <v>99000</v>
      </c>
      <c r="G12" s="122"/>
      <c r="H12" s="305"/>
      <c r="I12" s="281">
        <v>99400</v>
      </c>
      <c r="J12" s="168">
        <v>85500</v>
      </c>
      <c r="K12" s="60">
        <f aca="true" t="shared" si="0" ref="K12:K28">F12*0.9</f>
        <v>89100</v>
      </c>
    </row>
    <row r="13" spans="1:11" s="157" customFormat="1" ht="12.75">
      <c r="A13" s="197"/>
      <c r="B13" s="168">
        <v>2</v>
      </c>
      <c r="C13" s="60" t="s">
        <v>573</v>
      </c>
      <c r="D13" s="198"/>
      <c r="E13" s="379" t="s">
        <v>306</v>
      </c>
      <c r="F13" s="484">
        <v>20200</v>
      </c>
      <c r="G13" s="122"/>
      <c r="H13" s="305"/>
      <c r="I13" s="281">
        <v>123500</v>
      </c>
      <c r="J13" s="281"/>
      <c r="K13" s="60">
        <f t="shared" si="0"/>
        <v>18180</v>
      </c>
    </row>
    <row r="14" spans="1:11" s="157" customFormat="1" ht="12.75">
      <c r="A14" s="197"/>
      <c r="B14" s="168">
        <v>3</v>
      </c>
      <c r="C14" s="60" t="s">
        <v>1090</v>
      </c>
      <c r="D14" s="198"/>
      <c r="E14" s="379" t="s">
        <v>916</v>
      </c>
      <c r="F14" s="484">
        <v>125000</v>
      </c>
      <c r="G14" s="122"/>
      <c r="H14" s="305"/>
      <c r="I14" s="281">
        <v>189600</v>
      </c>
      <c r="J14" s="281"/>
      <c r="K14" s="60">
        <f t="shared" si="0"/>
        <v>112500</v>
      </c>
    </row>
    <row r="15" spans="1:11" s="157" customFormat="1" ht="12.75">
      <c r="A15" s="197"/>
      <c r="B15" s="168">
        <v>4</v>
      </c>
      <c r="C15" s="60" t="s">
        <v>1132</v>
      </c>
      <c r="D15" s="198"/>
      <c r="E15" s="379" t="s">
        <v>916</v>
      </c>
      <c r="F15" s="484">
        <v>138700</v>
      </c>
      <c r="G15" s="122"/>
      <c r="H15" s="305"/>
      <c r="I15" s="281">
        <v>62500</v>
      </c>
      <c r="J15" s="281"/>
      <c r="K15" s="60">
        <f t="shared" si="0"/>
        <v>124830</v>
      </c>
    </row>
    <row r="16" spans="1:11" s="157" customFormat="1" ht="12.75">
      <c r="A16" s="197"/>
      <c r="B16" s="168">
        <v>5</v>
      </c>
      <c r="C16" s="60" t="s">
        <v>1133</v>
      </c>
      <c r="D16" s="198"/>
      <c r="E16" s="379" t="s">
        <v>916</v>
      </c>
      <c r="F16" s="484">
        <v>140000</v>
      </c>
      <c r="G16" s="122"/>
      <c r="H16" s="305"/>
      <c r="I16" s="281"/>
      <c r="J16" s="281"/>
      <c r="K16" s="60">
        <f t="shared" si="0"/>
        <v>126000</v>
      </c>
    </row>
    <row r="17" spans="1:11" s="157" customFormat="1" ht="12.75">
      <c r="A17" s="197"/>
      <c r="B17" s="168">
        <v>6</v>
      </c>
      <c r="C17" s="60" t="s">
        <v>1134</v>
      </c>
      <c r="D17" s="198"/>
      <c r="E17" s="379" t="s">
        <v>916</v>
      </c>
      <c r="F17" s="484">
        <v>287000</v>
      </c>
      <c r="G17" s="122"/>
      <c r="H17" s="305"/>
      <c r="I17" s="281"/>
      <c r="J17" s="281"/>
      <c r="K17" s="60">
        <f t="shared" si="0"/>
        <v>258300</v>
      </c>
    </row>
    <row r="18" spans="1:11" s="157" customFormat="1" ht="12.75">
      <c r="A18" s="197"/>
      <c r="B18" s="168">
        <v>7</v>
      </c>
      <c r="C18" s="60" t="s">
        <v>1136</v>
      </c>
      <c r="D18" s="198"/>
      <c r="E18" s="379" t="s">
        <v>916</v>
      </c>
      <c r="F18" s="484">
        <v>262000</v>
      </c>
      <c r="G18" s="122"/>
      <c r="H18" s="305"/>
      <c r="I18" s="281"/>
      <c r="J18" s="281"/>
      <c r="K18" s="60">
        <f t="shared" si="0"/>
        <v>235800</v>
      </c>
    </row>
    <row r="19" spans="1:11" s="157" customFormat="1" ht="12.75">
      <c r="A19" s="197"/>
      <c r="B19" s="168">
        <v>8</v>
      </c>
      <c r="C19" s="60" t="s">
        <v>1137</v>
      </c>
      <c r="D19" s="198"/>
      <c r="E19" s="379" t="s">
        <v>916</v>
      </c>
      <c r="F19" s="484">
        <v>274000</v>
      </c>
      <c r="G19" s="122"/>
      <c r="H19" s="305"/>
      <c r="I19" s="281"/>
      <c r="J19" s="281"/>
      <c r="K19" s="60">
        <f t="shared" si="0"/>
        <v>246600</v>
      </c>
    </row>
    <row r="20" spans="1:11" s="157" customFormat="1" ht="12.75">
      <c r="A20" s="197"/>
      <c r="B20" s="168">
        <v>9</v>
      </c>
      <c r="C20" s="60" t="s">
        <v>1138</v>
      </c>
      <c r="D20" s="198"/>
      <c r="E20" s="379" t="s">
        <v>916</v>
      </c>
      <c r="F20" s="484">
        <v>272000</v>
      </c>
      <c r="G20" s="122"/>
      <c r="H20" s="305"/>
      <c r="I20" s="281"/>
      <c r="J20" s="281"/>
      <c r="K20" s="60">
        <f t="shared" si="0"/>
        <v>244800</v>
      </c>
    </row>
    <row r="21" spans="1:11" s="157" customFormat="1" ht="12.75">
      <c r="A21" s="197"/>
      <c r="B21" s="168">
        <v>10</v>
      </c>
      <c r="C21" s="60" t="s">
        <v>1139</v>
      </c>
      <c r="D21" s="198"/>
      <c r="E21" s="379" t="s">
        <v>916</v>
      </c>
      <c r="F21" s="484">
        <v>229000</v>
      </c>
      <c r="G21" s="122"/>
      <c r="H21" s="305"/>
      <c r="I21" s="281"/>
      <c r="J21" s="281"/>
      <c r="K21" s="60">
        <f t="shared" si="0"/>
        <v>206100</v>
      </c>
    </row>
    <row r="22" spans="1:11" s="157" customFormat="1" ht="12.75">
      <c r="A22" s="197"/>
      <c r="B22" s="168">
        <v>11</v>
      </c>
      <c r="C22" s="60" t="s">
        <v>1140</v>
      </c>
      <c r="D22" s="198"/>
      <c r="E22" s="379" t="s">
        <v>916</v>
      </c>
      <c r="F22" s="484">
        <v>152000</v>
      </c>
      <c r="G22" s="122"/>
      <c r="H22" s="305"/>
      <c r="I22" s="281"/>
      <c r="J22" s="281"/>
      <c r="K22" s="60">
        <f t="shared" si="0"/>
        <v>136800</v>
      </c>
    </row>
    <row r="23" spans="1:11" s="157" customFormat="1" ht="12.75">
      <c r="A23" s="197"/>
      <c r="B23" s="168">
        <v>12</v>
      </c>
      <c r="C23" s="60" t="s">
        <v>847</v>
      </c>
      <c r="D23" s="198"/>
      <c r="E23" s="379" t="s">
        <v>915</v>
      </c>
      <c r="F23" s="484">
        <v>101000</v>
      </c>
      <c r="G23" s="122"/>
      <c r="H23" s="305"/>
      <c r="I23" s="281"/>
      <c r="J23" s="281"/>
      <c r="K23" s="60">
        <f t="shared" si="0"/>
        <v>90900</v>
      </c>
    </row>
    <row r="24" spans="1:11" s="157" customFormat="1" ht="12.75">
      <c r="A24" s="197"/>
      <c r="B24" s="168">
        <v>13</v>
      </c>
      <c r="C24" s="60" t="s">
        <v>1135</v>
      </c>
      <c r="D24" s="198"/>
      <c r="E24" s="379" t="s">
        <v>916</v>
      </c>
      <c r="F24" s="484">
        <v>238000</v>
      </c>
      <c r="G24" s="122"/>
      <c r="H24" s="305"/>
      <c r="I24" s="281"/>
      <c r="J24" s="281"/>
      <c r="K24" s="60">
        <f t="shared" si="0"/>
        <v>214200</v>
      </c>
    </row>
    <row r="25" spans="1:11" s="157" customFormat="1" ht="12.75">
      <c r="A25" s="197">
        <v>2</v>
      </c>
      <c r="B25" s="121" t="s">
        <v>872</v>
      </c>
      <c r="C25" s="168"/>
      <c r="D25" s="163"/>
      <c r="E25" s="163"/>
      <c r="F25" s="484"/>
      <c r="G25" s="122"/>
      <c r="H25" s="305"/>
      <c r="I25" s="281">
        <v>25000</v>
      </c>
      <c r="J25" s="281"/>
      <c r="K25" s="60">
        <f t="shared" si="0"/>
        <v>0</v>
      </c>
    </row>
    <row r="26" spans="1:11" s="157" customFormat="1" ht="12.75">
      <c r="A26" s="197"/>
      <c r="B26" s="168">
        <v>1</v>
      </c>
      <c r="C26" s="60" t="s">
        <v>1142</v>
      </c>
      <c r="D26" s="163"/>
      <c r="E26" s="379" t="s">
        <v>916</v>
      </c>
      <c r="F26" s="484">
        <v>31000</v>
      </c>
      <c r="G26" s="122"/>
      <c r="H26" s="305"/>
      <c r="I26" s="281">
        <v>237500</v>
      </c>
      <c r="J26" s="168">
        <v>192600</v>
      </c>
      <c r="K26" s="60">
        <f t="shared" si="0"/>
        <v>27900</v>
      </c>
    </row>
    <row r="27" spans="1:11" s="157" customFormat="1" ht="12.75">
      <c r="A27" s="197"/>
      <c r="B27" s="168">
        <v>2</v>
      </c>
      <c r="C27" s="60" t="s">
        <v>1143</v>
      </c>
      <c r="D27" s="163"/>
      <c r="E27" s="379" t="s">
        <v>916</v>
      </c>
      <c r="F27" s="484">
        <v>30000</v>
      </c>
      <c r="G27" s="122"/>
      <c r="H27" s="305"/>
      <c r="I27" s="281">
        <v>216700</v>
      </c>
      <c r="J27" s="305"/>
      <c r="K27" s="60">
        <f t="shared" si="0"/>
        <v>27000</v>
      </c>
    </row>
    <row r="28" spans="1:11" s="157" customFormat="1" ht="12.75">
      <c r="A28" s="197">
        <v>3</v>
      </c>
      <c r="B28" s="121" t="s">
        <v>874</v>
      </c>
      <c r="C28" s="168"/>
      <c r="D28" s="163"/>
      <c r="E28" s="163"/>
      <c r="F28" s="484"/>
      <c r="G28" s="122"/>
      <c r="H28" s="305"/>
      <c r="I28" s="281">
        <v>365</v>
      </c>
      <c r="J28" s="168">
        <v>225</v>
      </c>
      <c r="K28" s="60">
        <f t="shared" si="0"/>
        <v>0</v>
      </c>
    </row>
    <row r="29" spans="1:11" s="157" customFormat="1" ht="12.75">
      <c r="A29" s="197"/>
      <c r="B29" s="60">
        <v>1</v>
      </c>
      <c r="C29" s="60" t="s">
        <v>1144</v>
      </c>
      <c r="D29" s="163"/>
      <c r="E29" s="379" t="s">
        <v>939</v>
      </c>
      <c r="F29" s="484">
        <v>500</v>
      </c>
      <c r="G29" s="122"/>
      <c r="H29" s="305"/>
      <c r="I29" s="281"/>
      <c r="J29" s="305"/>
      <c r="K29" s="60"/>
    </row>
    <row r="30" spans="1:11" s="157" customFormat="1" ht="12.75">
      <c r="A30" s="197"/>
      <c r="B30" s="60">
        <v>2</v>
      </c>
      <c r="C30" s="60" t="s">
        <v>1145</v>
      </c>
      <c r="D30" s="163"/>
      <c r="E30" s="379" t="s">
        <v>939</v>
      </c>
      <c r="F30" s="484">
        <v>4300</v>
      </c>
      <c r="G30" s="122"/>
      <c r="H30" s="305"/>
      <c r="I30" s="281"/>
      <c r="J30" s="305"/>
      <c r="K30" s="60"/>
    </row>
    <row r="31" spans="1:11" s="157" customFormat="1" ht="12.75">
      <c r="A31" s="197"/>
      <c r="B31" s="60">
        <v>3</v>
      </c>
      <c r="C31" s="60" t="s">
        <v>1146</v>
      </c>
      <c r="D31" s="163"/>
      <c r="E31" s="379" t="s">
        <v>939</v>
      </c>
      <c r="F31" s="484">
        <v>1200</v>
      </c>
      <c r="G31" s="122"/>
      <c r="H31" s="305"/>
      <c r="I31" s="281"/>
      <c r="J31" s="305"/>
      <c r="K31" s="60"/>
    </row>
    <row r="32" spans="1:11" s="157" customFormat="1" ht="12.75">
      <c r="A32" s="197"/>
      <c r="B32" s="168">
        <v>4</v>
      </c>
      <c r="C32" s="60" t="s">
        <v>1147</v>
      </c>
      <c r="D32" s="163"/>
      <c r="E32" s="379" t="s">
        <v>939</v>
      </c>
      <c r="F32" s="484">
        <v>3300</v>
      </c>
      <c r="G32" s="122"/>
      <c r="H32" s="305"/>
      <c r="I32" s="281"/>
      <c r="J32" s="281"/>
      <c r="K32" s="60"/>
    </row>
    <row r="33" spans="1:47" s="157" customFormat="1" ht="12.75">
      <c r="A33" s="197">
        <v>4</v>
      </c>
      <c r="B33" s="121" t="s">
        <v>875</v>
      </c>
      <c r="C33" s="168"/>
      <c r="D33" s="163"/>
      <c r="E33" s="163"/>
      <c r="F33" s="484"/>
      <c r="G33" s="122"/>
      <c r="H33" s="305"/>
      <c r="I33" s="281">
        <v>56300</v>
      </c>
      <c r="J33" s="281"/>
      <c r="K33" s="60">
        <f>F33*0.9</f>
        <v>0</v>
      </c>
      <c r="AU33" s="157">
        <f>20000/0.8</f>
        <v>25000</v>
      </c>
    </row>
    <row r="34" spans="1:11" s="157" customFormat="1" ht="12.75">
      <c r="A34" s="197"/>
      <c r="B34" s="168">
        <v>1</v>
      </c>
      <c r="C34" s="60" t="s">
        <v>148</v>
      </c>
      <c r="D34" s="163"/>
      <c r="E34" s="163" t="s">
        <v>916</v>
      </c>
      <c r="F34" s="484">
        <v>250000</v>
      </c>
      <c r="G34" s="122"/>
      <c r="H34" s="305"/>
      <c r="I34" s="281">
        <v>138500</v>
      </c>
      <c r="J34" s="168">
        <v>108200</v>
      </c>
      <c r="K34" s="60">
        <f aca="true" t="shared" si="1" ref="K34:K48">F34*0.9</f>
        <v>225000</v>
      </c>
    </row>
    <row r="35" spans="1:11" s="157" customFormat="1" ht="12.75">
      <c r="A35" s="197"/>
      <c r="B35" s="168">
        <v>2</v>
      </c>
      <c r="C35" s="60" t="s">
        <v>1148</v>
      </c>
      <c r="D35" s="163"/>
      <c r="E35" s="163" t="s">
        <v>916</v>
      </c>
      <c r="F35" s="484">
        <v>355000</v>
      </c>
      <c r="G35" s="122"/>
      <c r="H35" s="305"/>
      <c r="I35" s="281">
        <v>281300</v>
      </c>
      <c r="J35" s="281"/>
      <c r="K35" s="60">
        <f t="shared" si="1"/>
        <v>319500</v>
      </c>
    </row>
    <row r="36" spans="1:11" s="157" customFormat="1" ht="12.75">
      <c r="A36" s="197"/>
      <c r="B36" s="168">
        <v>3</v>
      </c>
      <c r="C36" s="60" t="s">
        <v>1149</v>
      </c>
      <c r="D36" s="163"/>
      <c r="E36" s="163" t="s">
        <v>916</v>
      </c>
      <c r="F36" s="484">
        <v>134000</v>
      </c>
      <c r="G36" s="122"/>
      <c r="H36" s="305"/>
      <c r="I36" s="281">
        <v>156300</v>
      </c>
      <c r="J36" s="281"/>
      <c r="K36" s="60">
        <f t="shared" si="1"/>
        <v>120600</v>
      </c>
    </row>
    <row r="37" spans="1:11" s="157" customFormat="1" ht="12.75">
      <c r="A37" s="197"/>
      <c r="B37" s="168">
        <v>4</v>
      </c>
      <c r="C37" s="60" t="s">
        <v>1397</v>
      </c>
      <c r="D37" s="163"/>
      <c r="E37" s="163" t="s">
        <v>916</v>
      </c>
      <c r="F37" s="484">
        <v>230000</v>
      </c>
      <c r="G37" s="122"/>
      <c r="H37" s="305"/>
      <c r="I37" s="281">
        <v>96900</v>
      </c>
      <c r="J37" s="281"/>
      <c r="K37" s="60">
        <f t="shared" si="1"/>
        <v>207000</v>
      </c>
    </row>
    <row r="38" spans="1:11" s="157" customFormat="1" ht="12.75">
      <c r="A38" s="197"/>
      <c r="B38" s="168">
        <v>5</v>
      </c>
      <c r="C38" s="60" t="s">
        <v>1150</v>
      </c>
      <c r="D38" s="163"/>
      <c r="E38" s="163" t="s">
        <v>916</v>
      </c>
      <c r="F38" s="484">
        <v>68000</v>
      </c>
      <c r="G38" s="122"/>
      <c r="H38" s="305"/>
      <c r="I38" s="281">
        <v>24800</v>
      </c>
      <c r="J38" s="281"/>
      <c r="K38" s="60">
        <f t="shared" si="1"/>
        <v>61200</v>
      </c>
    </row>
    <row r="39" spans="1:11" s="157" customFormat="1" ht="12.75">
      <c r="A39" s="197"/>
      <c r="B39" s="168">
        <v>6</v>
      </c>
      <c r="C39" s="60" t="s">
        <v>1151</v>
      </c>
      <c r="D39" s="163"/>
      <c r="E39" s="163" t="s">
        <v>916</v>
      </c>
      <c r="F39" s="484">
        <v>117000</v>
      </c>
      <c r="G39" s="122"/>
      <c r="H39" s="305"/>
      <c r="I39" s="281">
        <v>93800</v>
      </c>
      <c r="J39" s="281"/>
      <c r="K39" s="60">
        <f t="shared" si="1"/>
        <v>105300</v>
      </c>
    </row>
    <row r="40" spans="1:11" s="157" customFormat="1" ht="12.75">
      <c r="A40" s="197"/>
      <c r="B40" s="168">
        <v>7</v>
      </c>
      <c r="C40" s="60" t="s">
        <v>1152</v>
      </c>
      <c r="D40" s="163"/>
      <c r="E40" s="163" t="s">
        <v>916</v>
      </c>
      <c r="F40" s="484">
        <v>50000</v>
      </c>
      <c r="G40" s="122"/>
      <c r="H40" s="305"/>
      <c r="I40" s="281">
        <v>93800</v>
      </c>
      <c r="J40" s="281"/>
      <c r="K40" s="60">
        <f>F40*0.9</f>
        <v>45000</v>
      </c>
    </row>
    <row r="41" spans="1:11" s="157" customFormat="1" ht="12.75">
      <c r="A41" s="197"/>
      <c r="B41" s="168">
        <v>8</v>
      </c>
      <c r="C41" s="60" t="s">
        <v>1153</v>
      </c>
      <c r="D41" s="163"/>
      <c r="E41" s="163" t="s">
        <v>916</v>
      </c>
      <c r="F41" s="484">
        <v>129000</v>
      </c>
      <c r="G41" s="122"/>
      <c r="H41" s="305"/>
      <c r="I41" s="281">
        <v>106300</v>
      </c>
      <c r="J41" s="281"/>
      <c r="K41" s="60">
        <f t="shared" si="1"/>
        <v>116100</v>
      </c>
    </row>
    <row r="42" spans="1:11" s="157" customFormat="1" ht="12.75">
      <c r="A42" s="197"/>
      <c r="B42" s="168">
        <v>9</v>
      </c>
      <c r="C42" s="60" t="s">
        <v>1154</v>
      </c>
      <c r="D42" s="163"/>
      <c r="E42" s="163" t="s">
        <v>916</v>
      </c>
      <c r="F42" s="484">
        <v>232000</v>
      </c>
      <c r="G42" s="122"/>
      <c r="H42" s="305"/>
      <c r="I42" s="281">
        <v>192000</v>
      </c>
      <c r="J42" s="281"/>
      <c r="K42" s="60">
        <f t="shared" si="1"/>
        <v>208800</v>
      </c>
    </row>
    <row r="43" spans="1:11" s="157" customFormat="1" ht="12.75">
      <c r="A43" s="197"/>
      <c r="B43" s="168"/>
      <c r="C43" s="168"/>
      <c r="D43" s="163"/>
      <c r="E43" s="163"/>
      <c r="F43" s="484"/>
      <c r="G43" s="122"/>
      <c r="H43" s="305"/>
      <c r="I43" s="281">
        <v>81900</v>
      </c>
      <c r="J43" s="281"/>
      <c r="K43" s="60">
        <f t="shared" si="1"/>
        <v>0</v>
      </c>
    </row>
    <row r="44" spans="1:11" s="157" customFormat="1" ht="12.75">
      <c r="A44" s="197">
        <v>5</v>
      </c>
      <c r="B44" s="121" t="s">
        <v>873</v>
      </c>
      <c r="C44" s="168"/>
      <c r="D44" s="163"/>
      <c r="E44" s="163"/>
      <c r="F44" s="484"/>
      <c r="G44" s="122"/>
      <c r="H44" s="305"/>
      <c r="I44" s="281">
        <v>30600</v>
      </c>
      <c r="J44" s="281"/>
      <c r="K44" s="60">
        <f t="shared" si="1"/>
        <v>0</v>
      </c>
    </row>
    <row r="45" spans="1:11" s="157" customFormat="1" ht="12.75">
      <c r="A45" s="197"/>
      <c r="B45" s="168">
        <v>1</v>
      </c>
      <c r="C45" s="60" t="s">
        <v>1155</v>
      </c>
      <c r="D45" s="163"/>
      <c r="E45" s="163" t="s">
        <v>916</v>
      </c>
      <c r="F45" s="484">
        <v>55000</v>
      </c>
      <c r="G45" s="122"/>
      <c r="H45" s="305"/>
      <c r="I45" s="281">
        <v>50000</v>
      </c>
      <c r="J45" s="281"/>
      <c r="K45" s="60">
        <f t="shared" si="1"/>
        <v>49500</v>
      </c>
    </row>
    <row r="46" spans="1:11" s="157" customFormat="1" ht="12.75">
      <c r="A46" s="197"/>
      <c r="B46" s="168">
        <v>2</v>
      </c>
      <c r="C46" s="60" t="s">
        <v>647</v>
      </c>
      <c r="D46" s="163"/>
      <c r="E46" s="163" t="s">
        <v>916</v>
      </c>
      <c r="F46" s="484">
        <v>61000</v>
      </c>
      <c r="G46" s="122"/>
      <c r="H46" s="305"/>
      <c r="I46" s="281">
        <v>45400</v>
      </c>
      <c r="J46" s="281"/>
      <c r="K46" s="60">
        <f t="shared" si="1"/>
        <v>54900</v>
      </c>
    </row>
    <row r="47" spans="1:11" s="157" customFormat="1" ht="12.75">
      <c r="A47" s="197"/>
      <c r="B47" s="168">
        <v>3</v>
      </c>
      <c r="C47" s="60" t="s">
        <v>1156</v>
      </c>
      <c r="D47" s="163"/>
      <c r="E47" s="163" t="s">
        <v>916</v>
      </c>
      <c r="F47" s="484">
        <v>37000</v>
      </c>
      <c r="G47" s="122"/>
      <c r="H47" s="305"/>
      <c r="I47" s="281">
        <v>62500</v>
      </c>
      <c r="J47" s="281"/>
      <c r="K47" s="60">
        <f t="shared" si="1"/>
        <v>33300</v>
      </c>
    </row>
    <row r="48" spans="1:11" s="157" customFormat="1" ht="12.75">
      <c r="A48" s="197"/>
      <c r="B48" s="168">
        <v>4</v>
      </c>
      <c r="C48" s="60" t="s">
        <v>1157</v>
      </c>
      <c r="D48" s="163"/>
      <c r="E48" s="379" t="s">
        <v>916</v>
      </c>
      <c r="F48" s="484">
        <v>76000</v>
      </c>
      <c r="G48" s="122"/>
      <c r="H48" s="305"/>
      <c r="I48" s="281"/>
      <c r="J48" s="281"/>
      <c r="K48" s="60">
        <f t="shared" si="1"/>
        <v>68400</v>
      </c>
    </row>
    <row r="49" spans="1:11" s="157" customFormat="1" ht="12.75">
      <c r="A49" s="197">
        <v>6</v>
      </c>
      <c r="B49" s="121" t="s">
        <v>906</v>
      </c>
      <c r="C49" s="168"/>
      <c r="D49" s="163"/>
      <c r="E49" s="163"/>
      <c r="F49" s="484"/>
      <c r="G49" s="122"/>
      <c r="H49" s="305"/>
      <c r="I49" s="281">
        <v>178200</v>
      </c>
      <c r="J49" s="281"/>
      <c r="K49" s="60">
        <f>F49*0.9</f>
        <v>0</v>
      </c>
    </row>
    <row r="50" spans="1:11" s="157" customFormat="1" ht="12.75">
      <c r="A50" s="197"/>
      <c r="B50" s="60">
        <v>1</v>
      </c>
      <c r="C50" s="60" t="s">
        <v>1159</v>
      </c>
      <c r="D50" s="163"/>
      <c r="E50" s="379" t="s">
        <v>306</v>
      </c>
      <c r="F50" s="484">
        <v>3000</v>
      </c>
      <c r="G50" s="122"/>
      <c r="H50" s="305"/>
      <c r="I50" s="281"/>
      <c r="J50" s="281"/>
      <c r="K50" s="60"/>
    </row>
    <row r="51" spans="1:11" s="157" customFormat="1" ht="12.75">
      <c r="A51" s="197"/>
      <c r="B51" s="168">
        <v>2</v>
      </c>
      <c r="C51" s="60" t="s">
        <v>1158</v>
      </c>
      <c r="D51" s="163"/>
      <c r="E51" s="379" t="s">
        <v>916</v>
      </c>
      <c r="F51" s="484">
        <v>215600</v>
      </c>
      <c r="G51" s="122"/>
      <c r="H51" s="305"/>
      <c r="I51" s="281">
        <v>2500</v>
      </c>
      <c r="J51" s="281"/>
      <c r="K51" s="60">
        <f>F51*0.9</f>
        <v>194040</v>
      </c>
    </row>
    <row r="52" spans="1:11" s="157" customFormat="1" ht="12.75">
      <c r="A52" s="197">
        <v>7</v>
      </c>
      <c r="B52" s="121" t="s">
        <v>907</v>
      </c>
      <c r="C52" s="168"/>
      <c r="D52" s="163"/>
      <c r="E52" s="163"/>
      <c r="F52" s="484"/>
      <c r="G52" s="122"/>
      <c r="H52" s="305"/>
      <c r="I52" s="281"/>
      <c r="J52" s="281"/>
      <c r="K52" s="60"/>
    </row>
    <row r="53" spans="1:11" s="157" customFormat="1" ht="12.75">
      <c r="A53" s="197"/>
      <c r="B53" s="60">
        <v>1</v>
      </c>
      <c r="C53" s="60" t="s">
        <v>1160</v>
      </c>
      <c r="D53" s="163"/>
      <c r="E53" s="379" t="s">
        <v>306</v>
      </c>
      <c r="F53" s="484">
        <v>1750</v>
      </c>
      <c r="G53" s="122"/>
      <c r="H53" s="305"/>
      <c r="I53" s="281"/>
      <c r="J53" s="281"/>
      <c r="K53" s="60"/>
    </row>
    <row r="54" spans="1:11" s="157" customFormat="1" ht="12.75">
      <c r="A54" s="197"/>
      <c r="B54" s="60">
        <v>2</v>
      </c>
      <c r="C54" s="60" t="s">
        <v>1161</v>
      </c>
      <c r="D54" s="163"/>
      <c r="E54" s="379" t="s">
        <v>313</v>
      </c>
      <c r="F54" s="484">
        <v>70000</v>
      </c>
      <c r="G54" s="122"/>
      <c r="H54" s="305"/>
      <c r="I54" s="281"/>
      <c r="J54" s="281"/>
      <c r="K54" s="60"/>
    </row>
    <row r="55" spans="1:11" s="157" customFormat="1" ht="12.75">
      <c r="A55" s="197"/>
      <c r="B55" s="60">
        <v>3</v>
      </c>
      <c r="C55" s="60" t="s">
        <v>1162</v>
      </c>
      <c r="D55" s="163"/>
      <c r="E55" s="379" t="s">
        <v>313</v>
      </c>
      <c r="F55" s="484">
        <v>87500</v>
      </c>
      <c r="G55" s="122"/>
      <c r="H55" s="305"/>
      <c r="I55" s="281"/>
      <c r="J55" s="281"/>
      <c r="K55" s="60"/>
    </row>
    <row r="56" spans="1:11" s="157" customFormat="1" ht="12.75">
      <c r="A56" s="197"/>
      <c r="B56" s="60">
        <v>4</v>
      </c>
      <c r="C56" s="60" t="s">
        <v>1163</v>
      </c>
      <c r="D56" s="163"/>
      <c r="E56" s="379" t="s">
        <v>306</v>
      </c>
      <c r="F56" s="484">
        <v>1275</v>
      </c>
      <c r="G56" s="122"/>
      <c r="H56" s="305"/>
      <c r="I56" s="281"/>
      <c r="J56" s="281"/>
      <c r="K56" s="60"/>
    </row>
    <row r="57" spans="1:14" s="157" customFormat="1" ht="12.75">
      <c r="A57" s="197"/>
      <c r="B57" s="168">
        <v>5</v>
      </c>
      <c r="C57" s="60" t="s">
        <v>1164</v>
      </c>
      <c r="D57" s="163"/>
      <c r="E57" s="379" t="s">
        <v>306</v>
      </c>
      <c r="F57" s="484">
        <v>1550</v>
      </c>
      <c r="G57" s="122"/>
      <c r="H57" s="305"/>
      <c r="I57" s="281">
        <v>64800</v>
      </c>
      <c r="J57" s="168">
        <v>50850</v>
      </c>
      <c r="K57" s="60">
        <f aca="true" t="shared" si="2" ref="K57:K62">F57*0.9</f>
        <v>1395</v>
      </c>
      <c r="L57" s="196">
        <f>F57/50</f>
        <v>31</v>
      </c>
      <c r="N57" s="427">
        <f>1200*50</f>
        <v>60000</v>
      </c>
    </row>
    <row r="58" spans="1:12" s="157" customFormat="1" ht="12.75">
      <c r="A58" s="197"/>
      <c r="B58" s="168">
        <v>6</v>
      </c>
      <c r="C58" s="60" t="s">
        <v>1165</v>
      </c>
      <c r="D58" s="163"/>
      <c r="E58" s="379" t="s">
        <v>306</v>
      </c>
      <c r="F58" s="484">
        <v>2350</v>
      </c>
      <c r="G58" s="122"/>
      <c r="H58" s="305"/>
      <c r="I58" s="281">
        <v>51900</v>
      </c>
      <c r="J58" s="305"/>
      <c r="K58" s="60">
        <f t="shared" si="2"/>
        <v>2115</v>
      </c>
      <c r="L58" s="196">
        <f>F57/40</f>
        <v>38.75</v>
      </c>
    </row>
    <row r="59" spans="1:11" s="157" customFormat="1" ht="12.75">
      <c r="A59" s="197"/>
      <c r="B59" s="168">
        <v>7</v>
      </c>
      <c r="C59" s="60" t="s">
        <v>1166</v>
      </c>
      <c r="D59" s="163"/>
      <c r="E59" s="379" t="s">
        <v>313</v>
      </c>
      <c r="F59" s="484">
        <v>62000</v>
      </c>
      <c r="G59" s="122"/>
      <c r="H59" s="305"/>
      <c r="I59" s="281">
        <v>81300</v>
      </c>
      <c r="J59" s="281"/>
      <c r="K59" s="60">
        <f t="shared" si="2"/>
        <v>55800</v>
      </c>
    </row>
    <row r="60" spans="1:11" s="157" customFormat="1" ht="12.75">
      <c r="A60" s="199"/>
      <c r="B60" s="168">
        <v>8</v>
      </c>
      <c r="C60" s="60" t="s">
        <v>1167</v>
      </c>
      <c r="D60" s="163"/>
      <c r="E60" s="379" t="s">
        <v>313</v>
      </c>
      <c r="F60" s="484">
        <v>77500</v>
      </c>
      <c r="G60" s="122"/>
      <c r="H60" s="305"/>
      <c r="I60" s="281">
        <v>4600</v>
      </c>
      <c r="J60" s="281"/>
      <c r="K60" s="60">
        <f t="shared" si="2"/>
        <v>69750</v>
      </c>
    </row>
    <row r="61" spans="1:11" s="157" customFormat="1" ht="12.75">
      <c r="A61" s="199"/>
      <c r="B61" s="168">
        <v>9</v>
      </c>
      <c r="C61" s="60" t="s">
        <v>1168</v>
      </c>
      <c r="D61" s="163"/>
      <c r="E61" s="379" t="s">
        <v>313</v>
      </c>
      <c r="F61" s="484">
        <v>117500</v>
      </c>
      <c r="G61" s="122"/>
      <c r="H61" s="305"/>
      <c r="I61" s="281"/>
      <c r="J61" s="281"/>
      <c r="K61" s="60">
        <f t="shared" si="2"/>
        <v>105750</v>
      </c>
    </row>
    <row r="62" spans="1:11" s="157" customFormat="1" ht="12.75">
      <c r="A62" s="197">
        <v>7</v>
      </c>
      <c r="B62" s="121" t="s">
        <v>701</v>
      </c>
      <c r="C62" s="165"/>
      <c r="D62" s="165"/>
      <c r="E62" s="164"/>
      <c r="F62" s="484"/>
      <c r="G62" s="122"/>
      <c r="H62" s="305"/>
      <c r="I62" s="281">
        <v>816200</v>
      </c>
      <c r="J62" s="281"/>
      <c r="K62" s="60">
        <f t="shared" si="2"/>
        <v>0</v>
      </c>
    </row>
    <row r="63" spans="1:11" s="157" customFormat="1" ht="12.75">
      <c r="A63" s="197"/>
      <c r="B63" s="60">
        <v>1</v>
      </c>
      <c r="C63" s="395" t="s">
        <v>1169</v>
      </c>
      <c r="D63" s="165"/>
      <c r="E63" s="402" t="s">
        <v>916</v>
      </c>
      <c r="F63" s="484">
        <v>912500</v>
      </c>
      <c r="G63" s="122"/>
      <c r="H63" s="305"/>
      <c r="I63" s="281"/>
      <c r="J63" s="281"/>
      <c r="K63" s="60"/>
    </row>
    <row r="64" spans="1:11" s="157" customFormat="1" ht="12.75">
      <c r="A64" s="197"/>
      <c r="B64" s="60">
        <v>2</v>
      </c>
      <c r="C64" s="395" t="s">
        <v>1170</v>
      </c>
      <c r="D64" s="165"/>
      <c r="E64" s="402" t="s">
        <v>916</v>
      </c>
      <c r="F64" s="484">
        <v>975000</v>
      </c>
      <c r="G64" s="122"/>
      <c r="H64" s="305"/>
      <c r="I64" s="281"/>
      <c r="J64" s="281"/>
      <c r="K64" s="60"/>
    </row>
    <row r="65" spans="1:11" s="157" customFormat="1" ht="12.75">
      <c r="A65" s="197"/>
      <c r="B65" s="60">
        <v>3</v>
      </c>
      <c r="C65" s="395" t="s">
        <v>1171</v>
      </c>
      <c r="D65" s="165"/>
      <c r="E65" s="402" t="s">
        <v>916</v>
      </c>
      <c r="F65" s="484">
        <v>1006250</v>
      </c>
      <c r="G65" s="122"/>
      <c r="H65" s="305"/>
      <c r="I65" s="281"/>
      <c r="J65" s="281"/>
      <c r="K65" s="60"/>
    </row>
    <row r="66" spans="1:11" s="157" customFormat="1" ht="12.75">
      <c r="A66" s="197"/>
      <c r="B66" s="60">
        <v>4</v>
      </c>
      <c r="C66" s="395" t="s">
        <v>1172</v>
      </c>
      <c r="D66" s="165"/>
      <c r="E66" s="402" t="s">
        <v>916</v>
      </c>
      <c r="F66" s="484">
        <v>1037500</v>
      </c>
      <c r="G66" s="122"/>
      <c r="H66" s="305"/>
      <c r="I66" s="281"/>
      <c r="J66" s="281"/>
      <c r="K66" s="60"/>
    </row>
    <row r="67" spans="1:11" s="157" customFormat="1" ht="12.75">
      <c r="A67" s="197"/>
      <c r="B67" s="60">
        <v>5</v>
      </c>
      <c r="C67" s="395" t="s">
        <v>1173</v>
      </c>
      <c r="D67" s="165"/>
      <c r="E67" s="402" t="s">
        <v>916</v>
      </c>
      <c r="F67" s="484">
        <v>1062500</v>
      </c>
      <c r="G67" s="122"/>
      <c r="H67" s="305"/>
      <c r="I67" s="281">
        <v>866250</v>
      </c>
      <c r="J67" s="281"/>
      <c r="K67" s="60">
        <f>F67*0.9</f>
        <v>956250</v>
      </c>
    </row>
    <row r="68" spans="1:11" s="157" customFormat="1" ht="12.75">
      <c r="A68" s="197"/>
      <c r="B68" s="60">
        <v>6</v>
      </c>
      <c r="C68" s="395" t="s">
        <v>1174</v>
      </c>
      <c r="D68" s="165"/>
      <c r="E68" s="402" t="s">
        <v>916</v>
      </c>
      <c r="F68" s="484">
        <v>1125000</v>
      </c>
      <c r="G68" s="122"/>
      <c r="H68" s="305"/>
      <c r="I68" s="281">
        <v>903870</v>
      </c>
      <c r="J68" s="281"/>
      <c r="K68" s="60">
        <f>F68*0.9</f>
        <v>1012500</v>
      </c>
    </row>
    <row r="69" spans="1:11" s="157" customFormat="1" ht="12.75">
      <c r="A69" s="197"/>
      <c r="B69" s="60">
        <v>7</v>
      </c>
      <c r="C69" s="395" t="s">
        <v>1175</v>
      </c>
      <c r="D69" s="165"/>
      <c r="E69" s="402" t="s">
        <v>916</v>
      </c>
      <c r="F69" s="484">
        <v>1162500</v>
      </c>
      <c r="G69" s="122"/>
      <c r="H69" s="305"/>
      <c r="I69" s="260"/>
      <c r="J69" s="281"/>
      <c r="K69" s="60"/>
    </row>
    <row r="70" spans="1:11" s="157" customFormat="1" ht="12.75">
      <c r="A70" s="197">
        <v>7</v>
      </c>
      <c r="B70" s="394" t="s">
        <v>1009</v>
      </c>
      <c r="C70" s="395"/>
      <c r="D70" s="165"/>
      <c r="E70" s="164"/>
      <c r="F70" s="484"/>
      <c r="G70" s="122"/>
      <c r="H70" s="305"/>
      <c r="I70" s="281">
        <v>816200</v>
      </c>
      <c r="J70" s="281"/>
      <c r="K70" s="60">
        <f>F70*0.9</f>
        <v>0</v>
      </c>
    </row>
    <row r="71" spans="1:11" s="157" customFormat="1" ht="12.75">
      <c r="A71" s="197"/>
      <c r="B71" s="60">
        <v>1</v>
      </c>
      <c r="C71" s="395" t="s">
        <v>1010</v>
      </c>
      <c r="D71" s="165"/>
      <c r="E71" s="402" t="s">
        <v>916</v>
      </c>
      <c r="F71" s="485">
        <v>140000</v>
      </c>
      <c r="G71" s="122"/>
      <c r="H71" s="305"/>
      <c r="I71" s="281"/>
      <c r="J71" s="281"/>
      <c r="K71" s="393"/>
    </row>
    <row r="72" spans="1:11" s="157" customFormat="1" ht="12.75">
      <c r="A72" s="197"/>
      <c r="B72" s="121"/>
      <c r="C72" s="165"/>
      <c r="D72" s="165"/>
      <c r="E72" s="164"/>
      <c r="F72" s="485"/>
      <c r="G72" s="122"/>
      <c r="H72" s="305"/>
      <c r="I72" s="281"/>
      <c r="J72" s="281"/>
      <c r="K72" s="393"/>
    </row>
    <row r="73" spans="1:11" s="204" customFormat="1" ht="12.75">
      <c r="A73" s="199" t="s">
        <v>908</v>
      </c>
      <c r="B73" s="200" t="s">
        <v>909</v>
      </c>
      <c r="C73" s="201"/>
      <c r="D73" s="202"/>
      <c r="E73" s="202"/>
      <c r="F73" s="486"/>
      <c r="G73" s="203"/>
      <c r="H73" s="261"/>
      <c r="I73" s="260"/>
      <c r="J73" s="260"/>
      <c r="K73" s="307"/>
    </row>
    <row r="74" spans="1:11" s="204" customFormat="1" ht="12.75">
      <c r="A74" s="205"/>
      <c r="B74" s="206"/>
      <c r="C74" s="206"/>
      <c r="D74" s="206"/>
      <c r="E74" s="239"/>
      <c r="F74" s="487"/>
      <c r="G74" s="203"/>
      <c r="H74" s="261"/>
      <c r="I74" s="281"/>
      <c r="J74" s="260"/>
      <c r="K74" s="201"/>
    </row>
    <row r="75" spans="1:11" s="157" customFormat="1" ht="12.75">
      <c r="A75" s="207">
        <v>1</v>
      </c>
      <c r="B75" s="121" t="s">
        <v>936</v>
      </c>
      <c r="C75" s="168"/>
      <c r="D75" s="168"/>
      <c r="E75" s="163"/>
      <c r="F75" s="488"/>
      <c r="G75" s="122"/>
      <c r="H75" s="305"/>
      <c r="I75" s="281">
        <v>235400</v>
      </c>
      <c r="J75" s="281"/>
      <c r="K75" s="60">
        <f>F75*0.9</f>
        <v>0</v>
      </c>
    </row>
    <row r="76" spans="1:11" s="157" customFormat="1" ht="12.75">
      <c r="A76" s="207"/>
      <c r="B76" s="395">
        <v>1</v>
      </c>
      <c r="C76" s="60" t="s">
        <v>708</v>
      </c>
      <c r="D76" s="168"/>
      <c r="E76" s="379" t="s">
        <v>939</v>
      </c>
      <c r="F76" s="488">
        <v>6900</v>
      </c>
      <c r="G76" s="122"/>
      <c r="H76" s="305"/>
      <c r="I76" s="281"/>
      <c r="J76" s="281"/>
      <c r="K76" s="60"/>
    </row>
    <row r="77" spans="1:11" s="157" customFormat="1" ht="12.75">
      <c r="A77" s="208"/>
      <c r="B77" s="395">
        <v>2</v>
      </c>
      <c r="C77" s="60" t="s">
        <v>1176</v>
      </c>
      <c r="D77" s="168"/>
      <c r="E77" s="379" t="s">
        <v>289</v>
      </c>
      <c r="F77" s="488">
        <v>285000</v>
      </c>
      <c r="G77" s="122"/>
      <c r="H77" s="305"/>
      <c r="I77" s="281"/>
      <c r="J77" s="281"/>
      <c r="K77" s="168"/>
    </row>
    <row r="78" spans="1:11" s="157" customFormat="1" ht="12.75">
      <c r="A78" s="209">
        <v>2</v>
      </c>
      <c r="B78" s="121" t="s">
        <v>937</v>
      </c>
      <c r="C78" s="165"/>
      <c r="D78" s="168"/>
      <c r="E78" s="163"/>
      <c r="F78" s="488"/>
      <c r="G78" s="122"/>
      <c r="H78" s="305"/>
      <c r="I78" s="281">
        <v>2500</v>
      </c>
      <c r="J78" s="281"/>
      <c r="K78" s="60">
        <f>F78*0.9</f>
        <v>0</v>
      </c>
    </row>
    <row r="79" spans="1:11" s="157" customFormat="1" ht="12.75">
      <c r="A79" s="209"/>
      <c r="B79" s="60">
        <v>1</v>
      </c>
      <c r="C79" s="395" t="s">
        <v>1177</v>
      </c>
      <c r="D79" s="168"/>
      <c r="E79" s="379" t="s">
        <v>939</v>
      </c>
      <c r="F79" s="488">
        <v>3000</v>
      </c>
      <c r="G79" s="122"/>
      <c r="H79" s="305"/>
      <c r="I79" s="281"/>
      <c r="J79" s="281"/>
      <c r="K79" s="60"/>
    </row>
    <row r="80" spans="1:11" s="157" customFormat="1" ht="12.75">
      <c r="A80" s="209"/>
      <c r="B80" s="60">
        <v>2</v>
      </c>
      <c r="C80" s="395" t="s">
        <v>707</v>
      </c>
      <c r="D80" s="168"/>
      <c r="E80" s="379" t="s">
        <v>939</v>
      </c>
      <c r="F80" s="488">
        <v>4800</v>
      </c>
      <c r="G80" s="122"/>
      <c r="H80" s="305"/>
      <c r="I80" s="281"/>
      <c r="J80" s="281"/>
      <c r="K80" s="60"/>
    </row>
    <row r="81" spans="1:11" s="157" customFormat="1" ht="12.75">
      <c r="A81" s="209"/>
      <c r="B81" s="60">
        <v>3</v>
      </c>
      <c r="C81" s="395" t="s">
        <v>1178</v>
      </c>
      <c r="D81" s="168"/>
      <c r="E81" s="379" t="s">
        <v>939</v>
      </c>
      <c r="F81" s="488">
        <v>10000</v>
      </c>
      <c r="G81" s="122"/>
      <c r="H81" s="305"/>
      <c r="I81" s="281"/>
      <c r="J81" s="281"/>
      <c r="K81" s="60"/>
    </row>
    <row r="82" spans="1:11" s="157" customFormat="1" ht="12.75">
      <c r="A82" s="209"/>
      <c r="B82" s="60">
        <v>4</v>
      </c>
      <c r="C82" s="395" t="s">
        <v>1179</v>
      </c>
      <c r="D82" s="168"/>
      <c r="E82" s="379" t="s">
        <v>939</v>
      </c>
      <c r="F82" s="488">
        <v>10000</v>
      </c>
      <c r="G82" s="122"/>
      <c r="H82" s="305"/>
      <c r="I82" s="281">
        <v>8250</v>
      </c>
      <c r="J82" s="281"/>
      <c r="K82" s="60">
        <f>F82*0.9</f>
        <v>9000</v>
      </c>
    </row>
    <row r="83" spans="1:11" s="157" customFormat="1" ht="12.75">
      <c r="A83" s="209">
        <v>3</v>
      </c>
      <c r="B83" s="121" t="s">
        <v>938</v>
      </c>
      <c r="C83" s="168"/>
      <c r="D83" s="168"/>
      <c r="E83" s="163"/>
      <c r="F83" s="488"/>
      <c r="G83" s="122"/>
      <c r="H83" s="305"/>
      <c r="I83" s="281"/>
      <c r="J83" s="281"/>
      <c r="K83" s="168"/>
    </row>
    <row r="84" spans="1:11" s="157" customFormat="1" ht="12.75">
      <c r="A84" s="209"/>
      <c r="B84" s="168">
        <v>1</v>
      </c>
      <c r="C84" s="395" t="s">
        <v>706</v>
      </c>
      <c r="D84" s="168"/>
      <c r="E84" s="163" t="s">
        <v>939</v>
      </c>
      <c r="F84" s="488">
        <v>1300</v>
      </c>
      <c r="G84" s="122"/>
      <c r="H84" s="305"/>
      <c r="I84" s="281">
        <v>900</v>
      </c>
      <c r="J84" s="281"/>
      <c r="K84" s="60">
        <f>F84*0.9</f>
        <v>1170</v>
      </c>
    </row>
    <row r="85" spans="1:11" s="157" customFormat="1" ht="12.75">
      <c r="A85" s="209"/>
      <c r="B85" s="168">
        <v>2</v>
      </c>
      <c r="C85" s="395" t="s">
        <v>162</v>
      </c>
      <c r="D85" s="168"/>
      <c r="E85" s="163" t="s">
        <v>939</v>
      </c>
      <c r="F85" s="488">
        <v>4200</v>
      </c>
      <c r="G85" s="122"/>
      <c r="H85" s="305"/>
      <c r="I85" s="281">
        <v>2650</v>
      </c>
      <c r="J85" s="281"/>
      <c r="K85" s="60">
        <f aca="true" t="shared" si="3" ref="K85:K93">F85*0.9</f>
        <v>3780</v>
      </c>
    </row>
    <row r="86" spans="1:11" s="157" customFormat="1" ht="12.75">
      <c r="A86" s="208"/>
      <c r="B86" s="168">
        <v>3</v>
      </c>
      <c r="C86" s="395" t="s">
        <v>1180</v>
      </c>
      <c r="D86" s="165"/>
      <c r="E86" s="163" t="s">
        <v>939</v>
      </c>
      <c r="F86" s="488">
        <v>12200</v>
      </c>
      <c r="G86" s="122"/>
      <c r="H86" s="305"/>
      <c r="I86" s="281">
        <v>1100</v>
      </c>
      <c r="J86" s="281"/>
      <c r="K86" s="60">
        <f t="shared" si="3"/>
        <v>10980</v>
      </c>
    </row>
    <row r="87" spans="1:11" s="157" customFormat="1" ht="12.75">
      <c r="A87" s="208"/>
      <c r="B87" s="168">
        <v>4</v>
      </c>
      <c r="C87" s="395" t="s">
        <v>25</v>
      </c>
      <c r="D87" s="165"/>
      <c r="E87" s="164" t="s">
        <v>939</v>
      </c>
      <c r="F87" s="488">
        <v>1500</v>
      </c>
      <c r="G87" s="122"/>
      <c r="H87" s="305"/>
      <c r="I87" s="281">
        <v>600</v>
      </c>
      <c r="J87" s="281"/>
      <c r="K87" s="60">
        <f t="shared" si="3"/>
        <v>1350</v>
      </c>
    </row>
    <row r="88" spans="1:11" s="157" customFormat="1" ht="12.75">
      <c r="A88" s="208"/>
      <c r="B88" s="168">
        <v>5</v>
      </c>
      <c r="C88" s="395" t="s">
        <v>1181</v>
      </c>
      <c r="D88" s="165"/>
      <c r="E88" s="164" t="s">
        <v>939</v>
      </c>
      <c r="F88" s="488">
        <v>1300</v>
      </c>
      <c r="G88" s="122"/>
      <c r="H88" s="305"/>
      <c r="I88" s="281">
        <v>900</v>
      </c>
      <c r="J88" s="281"/>
      <c r="K88" s="60">
        <f t="shared" si="3"/>
        <v>1170</v>
      </c>
    </row>
    <row r="89" spans="1:11" s="157" customFormat="1" ht="12.75">
      <c r="A89" s="208"/>
      <c r="B89" s="168">
        <v>6</v>
      </c>
      <c r="C89" s="395" t="s">
        <v>1182</v>
      </c>
      <c r="D89" s="165"/>
      <c r="E89" s="164" t="s">
        <v>939</v>
      </c>
      <c r="F89" s="488">
        <v>1100</v>
      </c>
      <c r="G89" s="122"/>
      <c r="H89" s="305"/>
      <c r="I89" s="281">
        <v>4000</v>
      </c>
      <c r="J89" s="281"/>
      <c r="K89" s="60">
        <f t="shared" si="3"/>
        <v>990</v>
      </c>
    </row>
    <row r="90" spans="1:11" s="157" customFormat="1" ht="12.75">
      <c r="A90" s="208"/>
      <c r="B90" s="168">
        <v>7</v>
      </c>
      <c r="C90" s="395" t="s">
        <v>1183</v>
      </c>
      <c r="D90" s="165"/>
      <c r="E90" s="164" t="s">
        <v>939</v>
      </c>
      <c r="F90" s="488">
        <v>11600</v>
      </c>
      <c r="G90" s="122"/>
      <c r="H90" s="305"/>
      <c r="I90" s="281">
        <v>10100</v>
      </c>
      <c r="J90" s="281"/>
      <c r="K90" s="60">
        <f t="shared" si="3"/>
        <v>10440</v>
      </c>
    </row>
    <row r="91" spans="1:11" s="157" customFormat="1" ht="12.75">
      <c r="A91" s="208"/>
      <c r="B91" s="168">
        <v>8</v>
      </c>
      <c r="C91" s="395" t="s">
        <v>1184</v>
      </c>
      <c r="D91" s="165"/>
      <c r="E91" s="164" t="s">
        <v>939</v>
      </c>
      <c r="F91" s="488">
        <v>21300</v>
      </c>
      <c r="G91" s="122"/>
      <c r="H91" s="305"/>
      <c r="I91" s="281">
        <v>5700</v>
      </c>
      <c r="J91" s="281"/>
      <c r="K91" s="60">
        <f t="shared" si="3"/>
        <v>19170</v>
      </c>
    </row>
    <row r="92" spans="1:11" s="157" customFormat="1" ht="12.75">
      <c r="A92" s="208"/>
      <c r="B92" s="168">
        <v>9</v>
      </c>
      <c r="C92" s="395" t="s">
        <v>1185</v>
      </c>
      <c r="D92" s="165"/>
      <c r="E92" s="164" t="s">
        <v>939</v>
      </c>
      <c r="F92" s="488">
        <v>3500</v>
      </c>
      <c r="G92" s="122"/>
      <c r="H92" s="305"/>
      <c r="I92" s="281">
        <v>9600</v>
      </c>
      <c r="J92" s="281"/>
      <c r="K92" s="60">
        <f t="shared" si="3"/>
        <v>3150</v>
      </c>
    </row>
    <row r="93" spans="1:11" s="157" customFormat="1" ht="12.75">
      <c r="A93" s="208"/>
      <c r="B93" s="168">
        <v>10</v>
      </c>
      <c r="C93" s="395" t="s">
        <v>1186</v>
      </c>
      <c r="D93" s="165"/>
      <c r="E93" s="164" t="s">
        <v>939</v>
      </c>
      <c r="F93" s="488">
        <v>3500</v>
      </c>
      <c r="G93" s="122"/>
      <c r="H93" s="305"/>
      <c r="I93" s="281">
        <v>2900</v>
      </c>
      <c r="J93" s="281"/>
      <c r="K93" s="60">
        <f t="shared" si="3"/>
        <v>3150</v>
      </c>
    </row>
    <row r="94" spans="1:11" s="157" customFormat="1" ht="12.75">
      <c r="A94" s="207">
        <v>5</v>
      </c>
      <c r="B94" s="121" t="s">
        <v>27</v>
      </c>
      <c r="C94" s="168"/>
      <c r="D94" s="163"/>
      <c r="E94" s="163"/>
      <c r="F94" s="488"/>
      <c r="G94" s="122"/>
      <c r="H94" s="305"/>
      <c r="I94" s="281"/>
      <c r="J94" s="281"/>
      <c r="K94" s="168"/>
    </row>
    <row r="95" spans="1:11" s="157" customFormat="1" ht="12.75">
      <c r="A95" s="207"/>
      <c r="B95" s="168">
        <v>1</v>
      </c>
      <c r="C95" s="165" t="s">
        <v>709</v>
      </c>
      <c r="D95" s="163"/>
      <c r="E95" s="163" t="s">
        <v>939</v>
      </c>
      <c r="F95" s="488">
        <v>50000</v>
      </c>
      <c r="G95" s="122"/>
      <c r="H95" s="305"/>
      <c r="I95" s="281">
        <v>41700</v>
      </c>
      <c r="J95" s="281"/>
      <c r="K95" s="60">
        <f>F95*0.9</f>
        <v>45000</v>
      </c>
    </row>
    <row r="96" spans="1:11" s="157" customFormat="1" ht="12.75">
      <c r="A96" s="207"/>
      <c r="B96" s="168">
        <v>2</v>
      </c>
      <c r="C96" s="395" t="s">
        <v>1187</v>
      </c>
      <c r="D96" s="165"/>
      <c r="E96" s="164" t="s">
        <v>262</v>
      </c>
      <c r="F96" s="488">
        <v>117000</v>
      </c>
      <c r="G96" s="122"/>
      <c r="H96" s="305"/>
      <c r="I96" s="281">
        <v>48950</v>
      </c>
      <c r="J96" s="281"/>
      <c r="K96" s="60">
        <f aca="true" t="shared" si="4" ref="K96:K101">F96*0.9</f>
        <v>105300</v>
      </c>
    </row>
    <row r="97" spans="1:11" s="157" customFormat="1" ht="12.75">
      <c r="A97" s="207"/>
      <c r="B97" s="168">
        <v>3</v>
      </c>
      <c r="C97" s="395" t="s">
        <v>1188</v>
      </c>
      <c r="D97" s="165"/>
      <c r="E97" s="164" t="s">
        <v>262</v>
      </c>
      <c r="F97" s="488">
        <v>97000</v>
      </c>
      <c r="G97" s="122"/>
      <c r="H97" s="305"/>
      <c r="I97" s="281">
        <v>73500</v>
      </c>
      <c r="J97" s="281"/>
      <c r="K97" s="60">
        <f t="shared" si="4"/>
        <v>87300</v>
      </c>
    </row>
    <row r="98" spans="1:11" s="157" customFormat="1" ht="12.75">
      <c r="A98" s="207"/>
      <c r="B98" s="168">
        <v>4</v>
      </c>
      <c r="C98" s="395" t="s">
        <v>1189</v>
      </c>
      <c r="D98" s="165"/>
      <c r="E98" s="164" t="s">
        <v>262</v>
      </c>
      <c r="F98" s="488">
        <v>89000</v>
      </c>
      <c r="G98" s="122"/>
      <c r="H98" s="305"/>
      <c r="I98" s="281">
        <v>62500</v>
      </c>
      <c r="J98" s="281"/>
      <c r="K98" s="60">
        <f t="shared" si="4"/>
        <v>80100</v>
      </c>
    </row>
    <row r="99" spans="1:11" s="157" customFormat="1" ht="12.75">
      <c r="A99" s="207"/>
      <c r="B99" s="168">
        <v>5</v>
      </c>
      <c r="C99" s="395" t="s">
        <v>1190</v>
      </c>
      <c r="D99" s="165"/>
      <c r="E99" s="164" t="s">
        <v>262</v>
      </c>
      <c r="F99" s="488">
        <v>59000</v>
      </c>
      <c r="G99" s="122"/>
      <c r="H99" s="305"/>
      <c r="I99" s="281">
        <v>96300</v>
      </c>
      <c r="J99" s="281"/>
      <c r="K99" s="60">
        <f t="shared" si="4"/>
        <v>53100</v>
      </c>
    </row>
    <row r="100" spans="1:11" s="157" customFormat="1" ht="12.75">
      <c r="A100" s="207"/>
      <c r="B100" s="168">
        <v>6</v>
      </c>
      <c r="C100" s="395" t="s">
        <v>1191</v>
      </c>
      <c r="D100" s="165"/>
      <c r="E100" s="164" t="s">
        <v>262</v>
      </c>
      <c r="F100" s="488">
        <v>53000</v>
      </c>
      <c r="G100" s="122"/>
      <c r="H100" s="305"/>
      <c r="I100" s="281">
        <v>43400</v>
      </c>
      <c r="J100" s="281"/>
      <c r="K100" s="60">
        <f t="shared" si="4"/>
        <v>47700</v>
      </c>
    </row>
    <row r="101" spans="1:11" s="157" customFormat="1" ht="12.75">
      <c r="A101" s="207"/>
      <c r="B101" s="168">
        <v>7</v>
      </c>
      <c r="C101" s="395" t="s">
        <v>1192</v>
      </c>
      <c r="D101" s="165"/>
      <c r="E101" s="164" t="s">
        <v>262</v>
      </c>
      <c r="F101" s="488">
        <v>68000</v>
      </c>
      <c r="G101" s="122"/>
      <c r="H101" s="305"/>
      <c r="I101" s="281">
        <v>56300</v>
      </c>
      <c r="J101" s="281"/>
      <c r="K101" s="60">
        <f t="shared" si="4"/>
        <v>61200</v>
      </c>
    </row>
    <row r="102" spans="1:11" s="157" customFormat="1" ht="12.75">
      <c r="A102" s="208"/>
      <c r="B102" s="165"/>
      <c r="C102" s="165"/>
      <c r="D102" s="165"/>
      <c r="E102" s="167"/>
      <c r="F102" s="488"/>
      <c r="G102" s="122"/>
      <c r="H102" s="305"/>
      <c r="I102" s="281"/>
      <c r="J102" s="281"/>
      <c r="K102" s="168"/>
    </row>
    <row r="103" spans="1:11" s="157" customFormat="1" ht="12.75">
      <c r="A103" s="207">
        <v>6</v>
      </c>
      <c r="B103" s="121" t="s">
        <v>940</v>
      </c>
      <c r="C103" s="168"/>
      <c r="D103" s="163"/>
      <c r="E103" s="163"/>
      <c r="F103" s="488"/>
      <c r="G103" s="122"/>
      <c r="H103" s="305"/>
      <c r="I103" s="281"/>
      <c r="J103" s="281"/>
      <c r="K103" s="168"/>
    </row>
    <row r="104" spans="1:11" s="157" customFormat="1" ht="12.75">
      <c r="A104" s="208"/>
      <c r="B104" s="165">
        <v>1</v>
      </c>
      <c r="C104" s="60" t="s">
        <v>1193</v>
      </c>
      <c r="D104" s="165"/>
      <c r="E104" s="163" t="s">
        <v>939</v>
      </c>
      <c r="F104" s="488">
        <v>21000</v>
      </c>
      <c r="G104" s="122"/>
      <c r="H104" s="305"/>
      <c r="I104" s="281">
        <v>17300</v>
      </c>
      <c r="J104" s="281"/>
      <c r="K104" s="60">
        <f>F104*0.9</f>
        <v>18900</v>
      </c>
    </row>
    <row r="105" spans="1:11" s="157" customFormat="1" ht="12.75">
      <c r="A105" s="208"/>
      <c r="B105" s="165">
        <v>2</v>
      </c>
      <c r="C105" s="60" t="s">
        <v>1194</v>
      </c>
      <c r="D105" s="163"/>
      <c r="E105" s="163" t="s">
        <v>939</v>
      </c>
      <c r="F105" s="488">
        <v>58000</v>
      </c>
      <c r="G105" s="122"/>
      <c r="H105" s="305"/>
      <c r="I105" s="281">
        <v>48000</v>
      </c>
      <c r="J105" s="281"/>
      <c r="K105" s="168">
        <v>52800</v>
      </c>
    </row>
    <row r="106" spans="1:11" s="157" customFormat="1" ht="12.75">
      <c r="A106" s="207"/>
      <c r="B106" s="168">
        <v>3</v>
      </c>
      <c r="C106" s="60" t="s">
        <v>1195</v>
      </c>
      <c r="D106" s="163"/>
      <c r="E106" s="163" t="s">
        <v>939</v>
      </c>
      <c r="F106" s="488">
        <v>75000</v>
      </c>
      <c r="G106" s="122"/>
      <c r="H106" s="305"/>
      <c r="I106" s="281">
        <v>61600</v>
      </c>
      <c r="J106" s="281"/>
      <c r="K106" s="168">
        <v>67750</v>
      </c>
    </row>
    <row r="107" spans="1:11" s="157" customFormat="1" ht="12.75">
      <c r="A107" s="207"/>
      <c r="B107" s="168">
        <v>4</v>
      </c>
      <c r="C107" s="168" t="s">
        <v>530</v>
      </c>
      <c r="D107" s="163"/>
      <c r="E107" s="163" t="s">
        <v>939</v>
      </c>
      <c r="F107" s="488">
        <v>1600</v>
      </c>
      <c r="G107" s="122"/>
      <c r="H107" s="305"/>
      <c r="I107" s="281">
        <v>1300</v>
      </c>
      <c r="J107" s="281"/>
      <c r="K107" s="168">
        <v>1450</v>
      </c>
    </row>
    <row r="108" spans="1:11" s="157" customFormat="1" ht="12.75">
      <c r="A108" s="207"/>
      <c r="B108" s="168"/>
      <c r="C108" s="168"/>
      <c r="D108" s="163"/>
      <c r="E108" s="163"/>
      <c r="F108" s="488"/>
      <c r="G108" s="122"/>
      <c r="H108" s="305"/>
      <c r="I108" s="281"/>
      <c r="J108" s="281"/>
      <c r="K108" s="168"/>
    </row>
    <row r="109" spans="1:11" s="157" customFormat="1" ht="12.75">
      <c r="A109" s="207">
        <v>7</v>
      </c>
      <c r="B109" s="121" t="s">
        <v>941</v>
      </c>
      <c r="C109" s="168"/>
      <c r="D109" s="163"/>
      <c r="E109" s="163"/>
      <c r="F109" s="488"/>
      <c r="G109" s="122"/>
      <c r="H109" s="305"/>
      <c r="I109" s="281"/>
      <c r="J109" s="281"/>
      <c r="K109" s="168"/>
    </row>
    <row r="110" spans="1:12" s="157" customFormat="1" ht="12.75">
      <c r="A110" s="207"/>
      <c r="B110" s="168">
        <v>1</v>
      </c>
      <c r="C110" s="60" t="s">
        <v>1196</v>
      </c>
      <c r="D110" s="163"/>
      <c r="E110" s="163" t="s">
        <v>914</v>
      </c>
      <c r="F110" s="488">
        <v>60300</v>
      </c>
      <c r="G110" s="122"/>
      <c r="H110" s="305"/>
      <c r="I110" s="281">
        <v>49850</v>
      </c>
      <c r="J110" s="281"/>
      <c r="K110" s="60">
        <f>F110*0.9</f>
        <v>54270</v>
      </c>
      <c r="L110" s="210" t="s">
        <v>22</v>
      </c>
    </row>
    <row r="111" spans="1:11" s="157" customFormat="1" ht="12.75">
      <c r="A111" s="207"/>
      <c r="B111" s="168">
        <v>2</v>
      </c>
      <c r="C111" s="60" t="s">
        <v>1197</v>
      </c>
      <c r="D111" s="163"/>
      <c r="E111" s="163" t="s">
        <v>914</v>
      </c>
      <c r="F111" s="488">
        <v>78300</v>
      </c>
      <c r="G111" s="122"/>
      <c r="H111" s="305"/>
      <c r="I111" s="281">
        <v>64750</v>
      </c>
      <c r="J111" s="281"/>
      <c r="K111" s="60">
        <f>F111*0.9</f>
        <v>70470</v>
      </c>
    </row>
    <row r="112" spans="1:11" s="157" customFormat="1" ht="12.75">
      <c r="A112" s="207"/>
      <c r="B112" s="168">
        <v>3</v>
      </c>
      <c r="C112" s="60" t="s">
        <v>1198</v>
      </c>
      <c r="D112" s="163"/>
      <c r="E112" s="163" t="s">
        <v>914</v>
      </c>
      <c r="F112" s="488">
        <v>46300</v>
      </c>
      <c r="G112" s="122"/>
      <c r="H112" s="305"/>
      <c r="I112" s="281">
        <v>38250</v>
      </c>
      <c r="J112" s="281"/>
      <c r="K112" s="60">
        <f>F112*0.9</f>
        <v>41670</v>
      </c>
    </row>
    <row r="113" spans="1:11" s="157" customFormat="1" ht="12.75">
      <c r="A113" s="207"/>
      <c r="B113" s="168">
        <v>4</v>
      </c>
      <c r="C113" s="60" t="s">
        <v>1199</v>
      </c>
      <c r="D113" s="163"/>
      <c r="E113" s="163" t="s">
        <v>914</v>
      </c>
      <c r="F113" s="488">
        <v>51900</v>
      </c>
      <c r="G113" s="122"/>
      <c r="H113" s="305"/>
      <c r="I113" s="281">
        <v>42900</v>
      </c>
      <c r="J113" s="281"/>
      <c r="K113" s="60">
        <f>F113*0.9</f>
        <v>46710</v>
      </c>
    </row>
    <row r="114" spans="1:11" s="157" customFormat="1" ht="12.75">
      <c r="A114" s="207">
        <v>8</v>
      </c>
      <c r="B114" s="121" t="s">
        <v>942</v>
      </c>
      <c r="C114" s="168"/>
      <c r="D114" s="163"/>
      <c r="E114" s="163"/>
      <c r="F114" s="488"/>
      <c r="G114" s="122"/>
      <c r="H114" s="305"/>
      <c r="I114" s="281"/>
      <c r="J114" s="281"/>
      <c r="K114" s="168"/>
    </row>
    <row r="115" spans="1:11" s="157" customFormat="1" ht="12.75">
      <c r="A115" s="211"/>
      <c r="B115" s="60">
        <v>1</v>
      </c>
      <c r="C115" s="168" t="s">
        <v>523</v>
      </c>
      <c r="D115" s="163"/>
      <c r="E115" s="163" t="s">
        <v>262</v>
      </c>
      <c r="F115" s="484">
        <v>59000</v>
      </c>
      <c r="G115" s="122"/>
      <c r="H115" s="305"/>
      <c r="I115" s="281">
        <v>49700</v>
      </c>
      <c r="J115" s="281" t="s">
        <v>523</v>
      </c>
      <c r="K115" s="60">
        <f>F115*0.9</f>
        <v>53100</v>
      </c>
    </row>
    <row r="116" spans="1:11" s="157" customFormat="1" ht="12.75">
      <c r="A116" s="211"/>
      <c r="B116" s="60">
        <v>2</v>
      </c>
      <c r="C116" s="168" t="s">
        <v>524</v>
      </c>
      <c r="D116" s="163"/>
      <c r="E116" s="163" t="s">
        <v>262</v>
      </c>
      <c r="F116" s="484">
        <v>69000</v>
      </c>
      <c r="G116" s="122"/>
      <c r="H116" s="305"/>
      <c r="I116" s="281">
        <v>57400</v>
      </c>
      <c r="J116" s="281" t="s">
        <v>524</v>
      </c>
      <c r="K116" s="60">
        <f>F116*0.9</f>
        <v>62100</v>
      </c>
    </row>
    <row r="117" spans="1:12" s="157" customFormat="1" ht="12.75">
      <c r="A117" s="211"/>
      <c r="B117" s="168">
        <v>3</v>
      </c>
      <c r="C117" s="60" t="s">
        <v>1200</v>
      </c>
      <c r="D117" s="163"/>
      <c r="E117" s="163" t="s">
        <v>262</v>
      </c>
      <c r="F117" s="484">
        <v>60000</v>
      </c>
      <c r="G117" s="122"/>
      <c r="H117" s="305"/>
      <c r="I117" s="281">
        <v>73800</v>
      </c>
      <c r="J117" s="281" t="s">
        <v>24</v>
      </c>
      <c r="K117" s="60">
        <f>F117*0.9</f>
        <v>54000</v>
      </c>
      <c r="L117" s="210" t="s">
        <v>22</v>
      </c>
    </row>
    <row r="118" spans="1:12" s="157" customFormat="1" ht="12.75">
      <c r="A118" s="211"/>
      <c r="B118" s="168">
        <v>4</v>
      </c>
      <c r="C118" s="60" t="s">
        <v>1518</v>
      </c>
      <c r="D118" s="163"/>
      <c r="E118" s="379" t="s">
        <v>262</v>
      </c>
      <c r="F118" s="484">
        <v>60300</v>
      </c>
      <c r="G118" s="122"/>
      <c r="H118" s="305"/>
      <c r="I118" s="281"/>
      <c r="J118" s="281"/>
      <c r="K118" s="60">
        <f>F118*0.9</f>
        <v>54270</v>
      </c>
      <c r="L118" s="210"/>
    </row>
    <row r="119" spans="1:11" s="157" customFormat="1" ht="12.75">
      <c r="A119" s="211"/>
      <c r="B119" s="168">
        <v>5</v>
      </c>
      <c r="C119" s="60" t="s">
        <v>1201</v>
      </c>
      <c r="D119" s="163"/>
      <c r="E119" s="163" t="s">
        <v>262</v>
      </c>
      <c r="F119" s="484">
        <v>75000</v>
      </c>
      <c r="G119" s="122"/>
      <c r="H119" s="305"/>
      <c r="I119" s="282">
        <v>43800</v>
      </c>
      <c r="J119" s="281" t="s">
        <v>525</v>
      </c>
      <c r="K119" s="60">
        <f>F119*0.9</f>
        <v>67500</v>
      </c>
    </row>
    <row r="120" spans="1:11" s="157" customFormat="1" ht="12.75">
      <c r="A120" s="211"/>
      <c r="B120" s="168"/>
      <c r="C120" s="60"/>
      <c r="D120" s="163"/>
      <c r="E120" s="163"/>
      <c r="F120" s="484"/>
      <c r="G120" s="122"/>
      <c r="H120" s="305"/>
      <c r="I120" s="282"/>
      <c r="J120" s="281"/>
      <c r="K120" s="60"/>
    </row>
    <row r="121" spans="1:11" s="210" customFormat="1" ht="12.75">
      <c r="A121" s="208">
        <v>9</v>
      </c>
      <c r="B121" s="166" t="s">
        <v>526</v>
      </c>
      <c r="C121" s="166"/>
      <c r="D121" s="166"/>
      <c r="E121" s="383"/>
      <c r="F121" s="489"/>
      <c r="G121" s="122"/>
      <c r="H121" s="305"/>
      <c r="I121" s="281"/>
      <c r="J121" s="282"/>
      <c r="K121" s="121"/>
    </row>
    <row r="122" spans="1:11" s="157" customFormat="1" ht="12.75">
      <c r="A122" s="212"/>
      <c r="B122" s="165">
        <v>1</v>
      </c>
      <c r="C122" s="165" t="s">
        <v>527</v>
      </c>
      <c r="D122" s="165"/>
      <c r="E122" s="167" t="s">
        <v>914</v>
      </c>
      <c r="F122" s="488">
        <v>25800</v>
      </c>
      <c r="G122" s="122"/>
      <c r="H122" s="305"/>
      <c r="I122" s="281">
        <v>21300</v>
      </c>
      <c r="J122" s="281"/>
      <c r="K122" s="60">
        <f>F122*0.9</f>
        <v>23220</v>
      </c>
    </row>
    <row r="123" spans="1:11" s="157" customFormat="1" ht="12.75">
      <c r="A123" s="212"/>
      <c r="B123" s="165">
        <v>2</v>
      </c>
      <c r="C123" s="165" t="s">
        <v>528</v>
      </c>
      <c r="D123" s="165"/>
      <c r="E123" s="167" t="s">
        <v>914</v>
      </c>
      <c r="F123" s="488">
        <v>36800</v>
      </c>
      <c r="G123" s="122"/>
      <c r="H123" s="305"/>
      <c r="I123" s="260">
        <v>30400</v>
      </c>
      <c r="J123" s="281"/>
      <c r="K123" s="60">
        <f>F123*0.9</f>
        <v>33120</v>
      </c>
    </row>
    <row r="124" spans="1:11" s="157" customFormat="1" ht="12.75">
      <c r="A124" s="212"/>
      <c r="B124" s="165">
        <v>3</v>
      </c>
      <c r="C124" s="165" t="s">
        <v>529</v>
      </c>
      <c r="D124" s="165"/>
      <c r="E124" s="167" t="s">
        <v>914</v>
      </c>
      <c r="F124" s="488">
        <v>55900</v>
      </c>
      <c r="G124" s="122"/>
      <c r="H124" s="305"/>
      <c r="I124" s="281">
        <v>46200</v>
      </c>
      <c r="J124" s="281"/>
      <c r="K124" s="60">
        <f>F124*0.9</f>
        <v>50310</v>
      </c>
    </row>
    <row r="125" spans="1:11" s="157" customFormat="1" ht="12.75">
      <c r="A125" s="212"/>
      <c r="B125" s="165"/>
      <c r="C125" s="165"/>
      <c r="D125" s="165"/>
      <c r="E125" s="167"/>
      <c r="F125" s="488"/>
      <c r="G125" s="122"/>
      <c r="H125" s="305"/>
      <c r="I125" s="281"/>
      <c r="J125" s="281"/>
      <c r="K125" s="168"/>
    </row>
    <row r="126" spans="1:11" s="204" customFormat="1" ht="12.75">
      <c r="A126" s="213" t="s">
        <v>788</v>
      </c>
      <c r="B126" s="201"/>
      <c r="C126" s="201"/>
      <c r="D126" s="201"/>
      <c r="E126" s="202"/>
      <c r="F126" s="487"/>
      <c r="G126" s="203"/>
      <c r="H126" s="261"/>
      <c r="I126" s="281"/>
      <c r="J126" s="260"/>
      <c r="K126" s="201"/>
    </row>
    <row r="127" spans="1:11" s="157" customFormat="1" ht="12.75">
      <c r="A127" s="214">
        <v>1</v>
      </c>
      <c r="B127" s="121" t="s">
        <v>943</v>
      </c>
      <c r="C127" s="168"/>
      <c r="D127" s="168"/>
      <c r="E127" s="163"/>
      <c r="F127" s="488"/>
      <c r="G127" s="122"/>
      <c r="H127" s="305"/>
      <c r="I127" s="281">
        <v>14687500</v>
      </c>
      <c r="J127" s="281"/>
      <c r="K127" s="60">
        <f>F127*0.9</f>
        <v>0</v>
      </c>
    </row>
    <row r="128" spans="1:11" s="157" customFormat="1" ht="12.75">
      <c r="A128" s="214"/>
      <c r="B128" s="60">
        <v>1</v>
      </c>
      <c r="C128" s="60" t="s">
        <v>1202</v>
      </c>
      <c r="D128" s="168"/>
      <c r="E128" s="379" t="s">
        <v>916</v>
      </c>
      <c r="F128" s="488">
        <v>16844000</v>
      </c>
      <c r="G128" s="122"/>
      <c r="H128" s="305"/>
      <c r="I128" s="281"/>
      <c r="J128" s="281"/>
      <c r="K128" s="60"/>
    </row>
    <row r="129" spans="1:11" s="157" customFormat="1" ht="12.75">
      <c r="A129" s="214"/>
      <c r="B129" s="60">
        <v>2</v>
      </c>
      <c r="C129" s="60" t="s">
        <v>1203</v>
      </c>
      <c r="D129" s="168"/>
      <c r="E129" s="379" t="s">
        <v>916</v>
      </c>
      <c r="F129" s="488">
        <v>16844000</v>
      </c>
      <c r="G129" s="122"/>
      <c r="H129" s="305"/>
      <c r="I129" s="281"/>
      <c r="J129" s="281"/>
      <c r="K129" s="60"/>
    </row>
    <row r="130" spans="1:11" s="157" customFormat="1" ht="12.75">
      <c r="A130" s="214"/>
      <c r="B130" s="60">
        <v>3</v>
      </c>
      <c r="C130" s="60" t="s">
        <v>1204</v>
      </c>
      <c r="D130" s="168"/>
      <c r="E130" s="379" t="s">
        <v>1209</v>
      </c>
      <c r="F130" s="488">
        <v>101000</v>
      </c>
      <c r="G130" s="122"/>
      <c r="H130" s="305"/>
      <c r="I130" s="281"/>
      <c r="J130" s="281"/>
      <c r="K130" s="60"/>
    </row>
    <row r="131" spans="1:11" s="157" customFormat="1" ht="12.75">
      <c r="A131" s="214"/>
      <c r="B131" s="60">
        <v>4</v>
      </c>
      <c r="C131" s="60" t="s">
        <v>1206</v>
      </c>
      <c r="D131" s="168"/>
      <c r="E131" s="379" t="s">
        <v>1209</v>
      </c>
      <c r="F131" s="488">
        <v>162000</v>
      </c>
      <c r="G131" s="122"/>
      <c r="H131" s="305"/>
      <c r="I131" s="281"/>
      <c r="J131" s="281"/>
      <c r="K131" s="60"/>
    </row>
    <row r="132" spans="1:11" s="157" customFormat="1" ht="12.75">
      <c r="A132" s="214"/>
      <c r="B132" s="60">
        <v>5</v>
      </c>
      <c r="C132" s="60" t="s">
        <v>1207</v>
      </c>
      <c r="D132" s="168"/>
      <c r="E132" s="379" t="s">
        <v>1209</v>
      </c>
      <c r="F132" s="488">
        <v>236000</v>
      </c>
      <c r="G132" s="122"/>
      <c r="H132" s="305"/>
      <c r="I132" s="281"/>
      <c r="J132" s="281"/>
      <c r="K132" s="60"/>
    </row>
    <row r="133" spans="1:11" s="157" customFormat="1" ht="12.75">
      <c r="A133" s="215"/>
      <c r="B133" s="168">
        <v>6</v>
      </c>
      <c r="C133" s="60" t="s">
        <v>1205</v>
      </c>
      <c r="D133" s="168"/>
      <c r="E133" s="379" t="s">
        <v>289</v>
      </c>
      <c r="F133" s="488">
        <v>1010000</v>
      </c>
      <c r="G133" s="122"/>
      <c r="H133" s="305"/>
      <c r="I133" s="281">
        <v>14687500</v>
      </c>
      <c r="J133" s="281"/>
      <c r="K133" s="60">
        <f>F133*0.9</f>
        <v>909000</v>
      </c>
    </row>
    <row r="134" spans="1:11" s="157" customFormat="1" ht="12.75">
      <c r="A134" s="215"/>
      <c r="B134" s="168">
        <v>7</v>
      </c>
      <c r="C134" s="60" t="s">
        <v>1208</v>
      </c>
      <c r="D134" s="168"/>
      <c r="E134" s="379" t="s">
        <v>289</v>
      </c>
      <c r="F134" s="488">
        <v>1347500</v>
      </c>
      <c r="G134" s="122"/>
      <c r="H134" s="305"/>
      <c r="I134" s="281"/>
      <c r="J134" s="281"/>
      <c r="K134" s="168"/>
    </row>
    <row r="135" spans="1:11" s="157" customFormat="1" ht="12.75">
      <c r="A135" s="211">
        <v>2</v>
      </c>
      <c r="B135" s="394" t="s">
        <v>947</v>
      </c>
      <c r="C135" s="168"/>
      <c r="D135" s="163"/>
      <c r="E135" s="163"/>
      <c r="F135" s="488"/>
      <c r="G135" s="122"/>
      <c r="H135" s="305"/>
      <c r="I135" s="281">
        <v>8125000</v>
      </c>
      <c r="J135" s="281"/>
      <c r="K135" s="60">
        <f>F135*0.9</f>
        <v>0</v>
      </c>
    </row>
    <row r="136" spans="1:11" s="157" customFormat="1" ht="12.75">
      <c r="A136" s="211"/>
      <c r="B136" s="60">
        <v>1</v>
      </c>
      <c r="C136" s="60" t="s">
        <v>1210</v>
      </c>
      <c r="D136" s="163"/>
      <c r="E136" s="379" t="s">
        <v>916</v>
      </c>
      <c r="F136" s="488">
        <v>11250000</v>
      </c>
      <c r="G136" s="122"/>
      <c r="H136" s="305"/>
      <c r="I136" s="281"/>
      <c r="J136" s="281"/>
      <c r="K136" s="60"/>
    </row>
    <row r="137" spans="1:11" s="157" customFormat="1" ht="12.75">
      <c r="A137" s="211"/>
      <c r="B137" s="60">
        <v>2</v>
      </c>
      <c r="C137" s="60" t="s">
        <v>1211</v>
      </c>
      <c r="D137" s="163"/>
      <c r="E137" s="379" t="s">
        <v>916</v>
      </c>
      <c r="F137" s="488">
        <v>11250000</v>
      </c>
      <c r="G137" s="122"/>
      <c r="H137" s="305"/>
      <c r="I137" s="281"/>
      <c r="J137" s="281"/>
      <c r="K137" s="60"/>
    </row>
    <row r="138" spans="1:11" s="157" customFormat="1" ht="12.75">
      <c r="A138" s="211"/>
      <c r="B138" s="60">
        <v>3</v>
      </c>
      <c r="C138" s="60" t="s">
        <v>1212</v>
      </c>
      <c r="D138" s="163"/>
      <c r="E138" s="379" t="s">
        <v>1209</v>
      </c>
      <c r="F138" s="488">
        <v>68000</v>
      </c>
      <c r="G138" s="122"/>
      <c r="H138" s="305"/>
      <c r="I138" s="281"/>
      <c r="J138" s="281"/>
      <c r="K138" s="60"/>
    </row>
    <row r="139" spans="1:11" s="157" customFormat="1" ht="12.75">
      <c r="A139" s="211"/>
      <c r="B139" s="60">
        <v>4</v>
      </c>
      <c r="C139" s="60" t="s">
        <v>1214</v>
      </c>
      <c r="D139" s="163"/>
      <c r="E139" s="379" t="s">
        <v>1209</v>
      </c>
      <c r="F139" s="488">
        <v>108000</v>
      </c>
      <c r="G139" s="122"/>
      <c r="H139" s="305"/>
      <c r="I139" s="281"/>
      <c r="J139" s="281"/>
      <c r="K139" s="60"/>
    </row>
    <row r="140" spans="1:11" s="157" customFormat="1" ht="12.75">
      <c r="A140" s="211"/>
      <c r="B140" s="60">
        <v>5</v>
      </c>
      <c r="C140" s="60" t="s">
        <v>1215</v>
      </c>
      <c r="D140" s="163"/>
      <c r="E140" s="379" t="s">
        <v>1209</v>
      </c>
      <c r="F140" s="488">
        <v>158000</v>
      </c>
      <c r="G140" s="122"/>
      <c r="H140" s="305"/>
      <c r="I140" s="281"/>
      <c r="J140" s="281"/>
      <c r="K140" s="60"/>
    </row>
    <row r="141" spans="1:11" s="157" customFormat="1" ht="12.75">
      <c r="A141" s="211"/>
      <c r="B141" s="60">
        <v>6</v>
      </c>
      <c r="C141" s="60" t="s">
        <v>1213</v>
      </c>
      <c r="D141" s="163"/>
      <c r="E141" s="379" t="s">
        <v>289</v>
      </c>
      <c r="F141" s="488">
        <v>675000</v>
      </c>
      <c r="G141" s="122"/>
      <c r="H141" s="305"/>
      <c r="I141" s="281">
        <v>8125000</v>
      </c>
      <c r="J141" s="281"/>
      <c r="K141" s="60">
        <f>F141*0.9</f>
        <v>607500</v>
      </c>
    </row>
    <row r="142" spans="1:11" s="157" customFormat="1" ht="12.75">
      <c r="A142" s="215"/>
      <c r="B142" s="60">
        <v>7</v>
      </c>
      <c r="C142" s="60" t="s">
        <v>1216</v>
      </c>
      <c r="D142" s="168"/>
      <c r="E142" s="379" t="s">
        <v>289</v>
      </c>
      <c r="F142" s="488">
        <v>900000</v>
      </c>
      <c r="G142" s="122"/>
      <c r="H142" s="305"/>
      <c r="I142" s="281"/>
      <c r="J142" s="281"/>
      <c r="K142" s="168"/>
    </row>
    <row r="143" spans="1:11" s="157" customFormat="1" ht="12.75">
      <c r="A143" s="211">
        <v>3</v>
      </c>
      <c r="B143" s="394" t="s">
        <v>945</v>
      </c>
      <c r="C143" s="168"/>
      <c r="D143" s="168"/>
      <c r="E143" s="163"/>
      <c r="F143" s="488"/>
      <c r="G143" s="122"/>
      <c r="H143" s="305"/>
      <c r="I143" s="281">
        <v>5937500</v>
      </c>
      <c r="J143" s="281"/>
      <c r="K143" s="60">
        <f>F143*0.9</f>
        <v>0</v>
      </c>
    </row>
    <row r="144" spans="1:11" s="157" customFormat="1" ht="12.75">
      <c r="A144" s="211"/>
      <c r="B144" s="60">
        <v>1</v>
      </c>
      <c r="C144" s="60" t="s">
        <v>1217</v>
      </c>
      <c r="D144" s="168"/>
      <c r="E144" s="379" t="s">
        <v>916</v>
      </c>
      <c r="F144" s="488">
        <v>3609000</v>
      </c>
      <c r="G144" s="122"/>
      <c r="H144" s="305"/>
      <c r="I144" s="281"/>
      <c r="J144" s="281"/>
      <c r="K144" s="60"/>
    </row>
    <row r="145" spans="1:11" s="157" customFormat="1" ht="12.75">
      <c r="A145" s="211"/>
      <c r="B145" s="60">
        <v>2</v>
      </c>
      <c r="C145" s="60" t="s">
        <v>1219</v>
      </c>
      <c r="D145" s="168"/>
      <c r="E145" s="379" t="s">
        <v>916</v>
      </c>
      <c r="F145" s="488">
        <v>3609000</v>
      </c>
      <c r="G145" s="122"/>
      <c r="H145" s="305"/>
      <c r="I145" s="281"/>
      <c r="J145" s="281"/>
      <c r="K145" s="60"/>
    </row>
    <row r="146" spans="1:11" s="157" customFormat="1" ht="12.75">
      <c r="A146" s="211"/>
      <c r="B146" s="60">
        <v>3</v>
      </c>
      <c r="C146" s="60" t="s">
        <v>1220</v>
      </c>
      <c r="D146" s="168"/>
      <c r="E146" s="379" t="s">
        <v>1209</v>
      </c>
      <c r="F146" s="488">
        <v>22000</v>
      </c>
      <c r="G146" s="122"/>
      <c r="H146" s="305"/>
      <c r="I146" s="281"/>
      <c r="J146" s="281"/>
      <c r="K146" s="60"/>
    </row>
    <row r="147" spans="1:11" s="157" customFormat="1" ht="12.75">
      <c r="A147" s="211"/>
      <c r="B147" s="60">
        <v>4</v>
      </c>
      <c r="C147" s="60" t="s">
        <v>1221</v>
      </c>
      <c r="D147" s="168"/>
      <c r="E147" s="379" t="s">
        <v>1209</v>
      </c>
      <c r="F147" s="488">
        <v>35000</v>
      </c>
      <c r="G147" s="122"/>
      <c r="H147" s="305"/>
      <c r="I147" s="281"/>
      <c r="J147" s="281"/>
      <c r="K147" s="60"/>
    </row>
    <row r="148" spans="1:11" s="157" customFormat="1" ht="12.75">
      <c r="A148" s="211"/>
      <c r="B148" s="60">
        <v>5</v>
      </c>
      <c r="C148" s="60" t="s">
        <v>1222</v>
      </c>
      <c r="D148" s="168"/>
      <c r="E148" s="379" t="s">
        <v>1209</v>
      </c>
      <c r="F148" s="488">
        <v>51000</v>
      </c>
      <c r="G148" s="122"/>
      <c r="H148" s="305"/>
      <c r="I148" s="281"/>
      <c r="J148" s="281"/>
      <c r="K148" s="60"/>
    </row>
    <row r="149" spans="1:11" s="157" customFormat="1" ht="12.75">
      <c r="A149" s="211"/>
      <c r="B149" s="168">
        <v>6</v>
      </c>
      <c r="C149" s="60" t="s">
        <v>1218</v>
      </c>
      <c r="D149" s="168"/>
      <c r="E149" s="379" t="s">
        <v>289</v>
      </c>
      <c r="F149" s="488">
        <v>217500</v>
      </c>
      <c r="G149" s="122"/>
      <c r="H149" s="305"/>
      <c r="I149" s="281">
        <v>5937500</v>
      </c>
      <c r="J149" s="281"/>
      <c r="K149" s="60">
        <f>F149*0.9</f>
        <v>195750</v>
      </c>
    </row>
    <row r="150" spans="1:11" s="157" customFormat="1" ht="12.75">
      <c r="A150" s="199"/>
      <c r="B150" s="168">
        <v>7</v>
      </c>
      <c r="C150" s="60" t="s">
        <v>1218</v>
      </c>
      <c r="D150" s="163"/>
      <c r="E150" s="379" t="s">
        <v>289</v>
      </c>
      <c r="F150" s="488">
        <v>287500</v>
      </c>
      <c r="G150" s="122"/>
      <c r="H150" s="305"/>
      <c r="I150" s="281"/>
      <c r="J150" s="281"/>
      <c r="K150" s="168"/>
    </row>
    <row r="151" spans="1:11" s="157" customFormat="1" ht="12.75">
      <c r="A151" s="211">
        <v>4</v>
      </c>
      <c r="B151" s="394" t="s">
        <v>944</v>
      </c>
      <c r="C151" s="168"/>
      <c r="D151" s="168"/>
      <c r="E151" s="163"/>
      <c r="F151" s="488"/>
      <c r="G151" s="122"/>
      <c r="H151" s="305"/>
      <c r="I151" s="281">
        <v>3125000</v>
      </c>
      <c r="J151" s="281"/>
      <c r="K151" s="60">
        <f>F151*0.9</f>
        <v>0</v>
      </c>
    </row>
    <row r="152" spans="1:11" s="157" customFormat="1" ht="12.75">
      <c r="A152" s="211"/>
      <c r="B152" s="60">
        <v>1</v>
      </c>
      <c r="C152" s="60" t="s">
        <v>1226</v>
      </c>
      <c r="D152" s="168"/>
      <c r="E152" s="379" t="s">
        <v>916</v>
      </c>
      <c r="F152" s="488">
        <v>9769000</v>
      </c>
      <c r="G152" s="122"/>
      <c r="H152" s="305"/>
      <c r="I152" s="281"/>
      <c r="J152" s="281"/>
      <c r="K152" s="60"/>
    </row>
    <row r="153" spans="1:11" s="157" customFormat="1" ht="12.75">
      <c r="A153" s="211"/>
      <c r="B153" s="60">
        <v>2</v>
      </c>
      <c r="C153" s="60" t="s">
        <v>1227</v>
      </c>
      <c r="D153" s="168"/>
      <c r="E153" s="379" t="s">
        <v>916</v>
      </c>
      <c r="F153" s="488">
        <v>9769000</v>
      </c>
      <c r="G153" s="122"/>
      <c r="H153" s="305"/>
      <c r="I153" s="281"/>
      <c r="J153" s="281"/>
      <c r="K153" s="60"/>
    </row>
    <row r="154" spans="1:11" s="157" customFormat="1" ht="12.75">
      <c r="A154" s="211"/>
      <c r="B154" s="60">
        <v>3</v>
      </c>
      <c r="C154" s="60" t="s">
        <v>1228</v>
      </c>
      <c r="D154" s="168"/>
      <c r="E154" s="379" t="s">
        <v>1209</v>
      </c>
      <c r="F154" s="488">
        <v>59000</v>
      </c>
      <c r="G154" s="122"/>
      <c r="H154" s="305"/>
      <c r="I154" s="281"/>
      <c r="J154" s="281"/>
      <c r="K154" s="60"/>
    </row>
    <row r="155" spans="1:11" s="157" customFormat="1" ht="12.75">
      <c r="A155" s="211"/>
      <c r="B155" s="60">
        <v>4</v>
      </c>
      <c r="C155" s="60" t="s">
        <v>1229</v>
      </c>
      <c r="D155" s="168"/>
      <c r="E155" s="379" t="s">
        <v>1209</v>
      </c>
      <c r="F155" s="488">
        <v>94000</v>
      </c>
      <c r="G155" s="122"/>
      <c r="H155" s="305"/>
      <c r="I155" s="281"/>
      <c r="J155" s="281"/>
      <c r="K155" s="60"/>
    </row>
    <row r="156" spans="1:11" s="157" customFormat="1" ht="12.75">
      <c r="A156" s="211"/>
      <c r="B156" s="60">
        <v>5</v>
      </c>
      <c r="C156" s="60" t="s">
        <v>1230</v>
      </c>
      <c r="D156" s="168"/>
      <c r="E156" s="379" t="s">
        <v>1209</v>
      </c>
      <c r="F156" s="488">
        <v>137000</v>
      </c>
      <c r="G156" s="122"/>
      <c r="H156" s="305"/>
      <c r="I156" s="281"/>
      <c r="J156" s="281"/>
      <c r="K156" s="60"/>
    </row>
    <row r="157" spans="1:11" s="157" customFormat="1" ht="12.75">
      <c r="A157" s="211"/>
      <c r="B157" s="60">
        <v>6</v>
      </c>
      <c r="C157" s="60" t="s">
        <v>1231</v>
      </c>
      <c r="D157" s="168"/>
      <c r="E157" s="379" t="s">
        <v>289</v>
      </c>
      <c r="F157" s="488">
        <v>585000</v>
      </c>
      <c r="G157" s="122"/>
      <c r="H157" s="305"/>
      <c r="I157" s="281"/>
      <c r="J157" s="281"/>
      <c r="K157" s="60"/>
    </row>
    <row r="158" spans="1:11" s="157" customFormat="1" ht="12.75">
      <c r="A158" s="211"/>
      <c r="B158" s="60">
        <v>7</v>
      </c>
      <c r="C158" s="60" t="s">
        <v>1232</v>
      </c>
      <c r="D158" s="168"/>
      <c r="E158" s="379" t="s">
        <v>289</v>
      </c>
      <c r="F158" s="488">
        <v>782500</v>
      </c>
      <c r="G158" s="122"/>
      <c r="H158" s="305"/>
      <c r="I158" s="281">
        <v>3125000</v>
      </c>
      <c r="J158" s="281"/>
      <c r="K158" s="60">
        <f>F158*0.9</f>
        <v>704250</v>
      </c>
    </row>
    <row r="159" spans="1:11" s="157" customFormat="1" ht="12.75">
      <c r="A159" s="211">
        <v>5</v>
      </c>
      <c r="B159" s="394" t="s">
        <v>789</v>
      </c>
      <c r="C159" s="168"/>
      <c r="D159" s="168"/>
      <c r="E159" s="163"/>
      <c r="F159" s="488"/>
      <c r="G159" s="122"/>
      <c r="H159" s="305"/>
      <c r="I159" s="281">
        <v>3125000</v>
      </c>
      <c r="J159" s="281"/>
      <c r="K159" s="60">
        <f>F159*0.9</f>
        <v>0</v>
      </c>
    </row>
    <row r="160" spans="1:11" s="157" customFormat="1" ht="12.75">
      <c r="A160" s="211"/>
      <c r="B160" s="60">
        <v>1</v>
      </c>
      <c r="C160" s="60" t="s">
        <v>1233</v>
      </c>
      <c r="D160" s="168"/>
      <c r="E160" s="379" t="s">
        <v>916</v>
      </c>
      <c r="F160" s="488">
        <v>8000000</v>
      </c>
      <c r="G160" s="122"/>
      <c r="H160" s="305"/>
      <c r="I160" s="281"/>
      <c r="J160" s="281"/>
      <c r="K160" s="60"/>
    </row>
    <row r="161" spans="1:11" s="157" customFormat="1" ht="12.75">
      <c r="A161" s="211"/>
      <c r="B161" s="60">
        <v>2</v>
      </c>
      <c r="C161" s="60" t="s">
        <v>1234</v>
      </c>
      <c r="D161" s="168"/>
      <c r="E161" s="379" t="s">
        <v>916</v>
      </c>
      <c r="F161" s="488">
        <v>8800000</v>
      </c>
      <c r="G161" s="122"/>
      <c r="H161" s="305"/>
      <c r="I161" s="281"/>
      <c r="J161" s="281"/>
      <c r="K161" s="60"/>
    </row>
    <row r="162" spans="1:11" s="157" customFormat="1" ht="12.75">
      <c r="A162" s="211"/>
      <c r="B162" s="60">
        <v>3</v>
      </c>
      <c r="C162" s="60" t="s">
        <v>1235</v>
      </c>
      <c r="D162" s="168"/>
      <c r="E162" s="379" t="s">
        <v>1209</v>
      </c>
      <c r="F162" s="488">
        <v>48000</v>
      </c>
      <c r="G162" s="122"/>
      <c r="H162" s="305"/>
      <c r="I162" s="281"/>
      <c r="J162" s="281"/>
      <c r="K162" s="60"/>
    </row>
    <row r="163" spans="1:11" s="157" customFormat="1" ht="12.75">
      <c r="A163" s="211"/>
      <c r="B163" s="60">
        <v>4</v>
      </c>
      <c r="C163" s="60" t="s">
        <v>1236</v>
      </c>
      <c r="D163" s="168"/>
      <c r="E163" s="379" t="s">
        <v>1209</v>
      </c>
      <c r="F163" s="488">
        <v>77000</v>
      </c>
      <c r="G163" s="122"/>
      <c r="H163" s="305"/>
      <c r="I163" s="281"/>
      <c r="J163" s="281"/>
      <c r="K163" s="60"/>
    </row>
    <row r="164" spans="1:11" s="157" customFormat="1" ht="12.75">
      <c r="A164" s="211"/>
      <c r="B164" s="60">
        <v>5</v>
      </c>
      <c r="C164" s="60" t="s">
        <v>1237</v>
      </c>
      <c r="D164" s="168"/>
      <c r="E164" s="379" t="s">
        <v>1209</v>
      </c>
      <c r="F164" s="488">
        <v>112000</v>
      </c>
      <c r="G164" s="122"/>
      <c r="H164" s="305"/>
      <c r="I164" s="281"/>
      <c r="J164" s="281"/>
      <c r="K164" s="60"/>
    </row>
    <row r="165" spans="1:11" s="157" customFormat="1" ht="12.75">
      <c r="A165" s="211"/>
      <c r="B165" s="60">
        <v>6</v>
      </c>
      <c r="C165" s="60" t="s">
        <v>1238</v>
      </c>
      <c r="D165" s="168"/>
      <c r="E165" s="379" t="s">
        <v>289</v>
      </c>
      <c r="F165" s="488">
        <v>480000</v>
      </c>
      <c r="G165" s="122"/>
      <c r="H165" s="305"/>
      <c r="I165" s="281">
        <v>3125000</v>
      </c>
      <c r="J165" s="281"/>
      <c r="K165" s="60">
        <f>F165*0.9</f>
        <v>432000</v>
      </c>
    </row>
    <row r="166" spans="1:11" s="157" customFormat="1" ht="12.75">
      <c r="A166" s="199"/>
      <c r="B166" s="60">
        <v>7</v>
      </c>
      <c r="C166" s="60" t="s">
        <v>1239</v>
      </c>
      <c r="D166" s="163"/>
      <c r="E166" s="379" t="s">
        <v>289</v>
      </c>
      <c r="F166" s="488">
        <v>640000</v>
      </c>
      <c r="G166" s="122"/>
      <c r="H166" s="305"/>
      <c r="I166" s="281"/>
      <c r="J166" s="281"/>
      <c r="K166" s="168"/>
    </row>
    <row r="167" spans="1:11" s="157" customFormat="1" ht="12.75">
      <c r="A167" s="211">
        <v>6</v>
      </c>
      <c r="B167" s="394" t="s">
        <v>1223</v>
      </c>
      <c r="C167" s="168"/>
      <c r="D167" s="168"/>
      <c r="E167" s="163"/>
      <c r="F167" s="488"/>
      <c r="G167" s="122"/>
      <c r="H167" s="305"/>
      <c r="I167" s="281">
        <v>8125000</v>
      </c>
      <c r="J167" s="281"/>
      <c r="K167" s="60">
        <f>F167*0.9</f>
        <v>0</v>
      </c>
    </row>
    <row r="168" spans="1:11" s="157" customFormat="1" ht="12.75">
      <c r="A168" s="211"/>
      <c r="B168" s="60">
        <v>1</v>
      </c>
      <c r="C168" s="60" t="s">
        <v>1249</v>
      </c>
      <c r="D168" s="168"/>
      <c r="E168" s="379" t="s">
        <v>916</v>
      </c>
      <c r="F168" s="488">
        <v>11000000</v>
      </c>
      <c r="G168" s="122"/>
      <c r="H168" s="305"/>
      <c r="I168" s="281"/>
      <c r="J168" s="281"/>
      <c r="K168" s="60"/>
    </row>
    <row r="169" spans="1:11" s="157" customFormat="1" ht="12.75">
      <c r="A169" s="211"/>
      <c r="B169" s="60">
        <v>2</v>
      </c>
      <c r="C169" s="60" t="s">
        <v>1250</v>
      </c>
      <c r="D169" s="168"/>
      <c r="E169" s="379" t="s">
        <v>916</v>
      </c>
      <c r="F169" s="488">
        <v>11000000</v>
      </c>
      <c r="G169" s="122"/>
      <c r="H169" s="305"/>
      <c r="I169" s="281"/>
      <c r="J169" s="281"/>
      <c r="K169" s="60"/>
    </row>
    <row r="170" spans="1:11" s="157" customFormat="1" ht="12.75">
      <c r="A170" s="211"/>
      <c r="B170" s="60">
        <v>3</v>
      </c>
      <c r="C170" s="60" t="s">
        <v>1251</v>
      </c>
      <c r="D170" s="168"/>
      <c r="E170" s="379" t="s">
        <v>1209</v>
      </c>
      <c r="F170" s="488">
        <v>66000</v>
      </c>
      <c r="G170" s="122"/>
      <c r="H170" s="305"/>
      <c r="I170" s="281"/>
      <c r="J170" s="281"/>
      <c r="K170" s="60"/>
    </row>
    <row r="171" spans="1:11" s="157" customFormat="1" ht="12.75">
      <c r="A171" s="211"/>
      <c r="B171" s="60">
        <v>4</v>
      </c>
      <c r="C171" s="60" t="s">
        <v>1252</v>
      </c>
      <c r="D171" s="168"/>
      <c r="E171" s="379" t="s">
        <v>1209</v>
      </c>
      <c r="F171" s="488">
        <v>106000</v>
      </c>
      <c r="G171" s="122"/>
      <c r="H171" s="305"/>
      <c r="I171" s="281"/>
      <c r="J171" s="281"/>
      <c r="K171" s="60"/>
    </row>
    <row r="172" spans="1:11" s="157" customFormat="1" ht="12.75">
      <c r="A172" s="211"/>
      <c r="B172" s="60">
        <v>5</v>
      </c>
      <c r="C172" s="60" t="s">
        <v>1253</v>
      </c>
      <c r="D172" s="168"/>
      <c r="E172" s="379" t="s">
        <v>1209</v>
      </c>
      <c r="F172" s="488">
        <v>154000</v>
      </c>
      <c r="G172" s="122"/>
      <c r="H172" s="305"/>
      <c r="I172" s="281"/>
      <c r="J172" s="281"/>
      <c r="K172" s="60"/>
    </row>
    <row r="173" spans="1:11" s="157" customFormat="1" ht="12.75">
      <c r="A173" s="211"/>
      <c r="B173" s="60">
        <v>6</v>
      </c>
      <c r="C173" s="60" t="s">
        <v>1254</v>
      </c>
      <c r="D173" s="168"/>
      <c r="E173" s="379" t="s">
        <v>289</v>
      </c>
      <c r="F173" s="488">
        <v>660000</v>
      </c>
      <c r="G173" s="122"/>
      <c r="H173" s="305"/>
      <c r="I173" s="281"/>
      <c r="J173" s="281"/>
      <c r="K173" s="60"/>
    </row>
    <row r="174" spans="1:11" s="157" customFormat="1" ht="12.75">
      <c r="A174" s="211"/>
      <c r="B174" s="168">
        <v>7</v>
      </c>
      <c r="C174" s="60" t="s">
        <v>1255</v>
      </c>
      <c r="D174" s="168"/>
      <c r="E174" s="379" t="s">
        <v>289</v>
      </c>
      <c r="F174" s="488">
        <v>880000</v>
      </c>
      <c r="G174" s="122"/>
      <c r="H174" s="305"/>
      <c r="I174" s="281">
        <v>8750000</v>
      </c>
      <c r="J174" s="281"/>
      <c r="K174" s="60">
        <f>F174*0.9</f>
        <v>792000</v>
      </c>
    </row>
    <row r="175" spans="1:11" s="157" customFormat="1" ht="12.75">
      <c r="A175" s="211">
        <v>7</v>
      </c>
      <c r="B175" s="394" t="s">
        <v>946</v>
      </c>
      <c r="C175" s="168"/>
      <c r="D175" s="168"/>
      <c r="E175" s="163"/>
      <c r="F175" s="488"/>
      <c r="G175" s="122"/>
      <c r="H175" s="305"/>
      <c r="I175" s="281">
        <v>32450</v>
      </c>
      <c r="J175" s="281"/>
      <c r="K175" s="60">
        <f>F175*0.9</f>
        <v>0</v>
      </c>
    </row>
    <row r="176" spans="1:11" s="157" customFormat="1" ht="12.75">
      <c r="A176" s="211"/>
      <c r="B176" s="60">
        <v>1</v>
      </c>
      <c r="C176" s="60" t="s">
        <v>1256</v>
      </c>
      <c r="D176" s="168"/>
      <c r="E176" s="379" t="s">
        <v>916</v>
      </c>
      <c r="F176" s="488">
        <v>3609000</v>
      </c>
      <c r="G176" s="122"/>
      <c r="H176" s="305"/>
      <c r="I176" s="281"/>
      <c r="J176" s="281"/>
      <c r="K176" s="60"/>
    </row>
    <row r="177" spans="1:11" s="157" customFormat="1" ht="12.75">
      <c r="A177" s="211"/>
      <c r="B177" s="60">
        <v>2</v>
      </c>
      <c r="C177" s="60" t="s">
        <v>1257</v>
      </c>
      <c r="D177" s="168"/>
      <c r="E177" s="379" t="s">
        <v>916</v>
      </c>
      <c r="F177" s="488">
        <v>3609000</v>
      </c>
      <c r="G177" s="122"/>
      <c r="H177" s="305"/>
      <c r="I177" s="281"/>
      <c r="J177" s="281"/>
      <c r="K177" s="60"/>
    </row>
    <row r="178" spans="1:11" s="157" customFormat="1" ht="12.75">
      <c r="A178" s="211"/>
      <c r="B178" s="60">
        <v>3</v>
      </c>
      <c r="C178" s="60" t="s">
        <v>1258</v>
      </c>
      <c r="D178" s="168"/>
      <c r="E178" s="379" t="s">
        <v>1209</v>
      </c>
      <c r="F178" s="488">
        <v>22000</v>
      </c>
      <c r="G178" s="122"/>
      <c r="H178" s="305"/>
      <c r="I178" s="281"/>
      <c r="J178" s="281"/>
      <c r="K178" s="60"/>
    </row>
    <row r="179" spans="1:11" s="157" customFormat="1" ht="12.75">
      <c r="A179" s="211"/>
      <c r="B179" s="60">
        <v>4</v>
      </c>
      <c r="C179" s="60" t="s">
        <v>1259</v>
      </c>
      <c r="D179" s="168"/>
      <c r="E179" s="379" t="s">
        <v>1209</v>
      </c>
      <c r="F179" s="488">
        <v>35000</v>
      </c>
      <c r="G179" s="122"/>
      <c r="H179" s="305"/>
      <c r="I179" s="281"/>
      <c r="J179" s="281"/>
      <c r="K179" s="60"/>
    </row>
    <row r="180" spans="1:11" s="157" customFormat="1" ht="12.75">
      <c r="A180" s="211"/>
      <c r="B180" s="60">
        <v>5</v>
      </c>
      <c r="C180" s="60" t="s">
        <v>1260</v>
      </c>
      <c r="D180" s="168"/>
      <c r="E180" s="379" t="s">
        <v>1209</v>
      </c>
      <c r="F180" s="488">
        <v>51000</v>
      </c>
      <c r="G180" s="122"/>
      <c r="H180" s="305"/>
      <c r="I180" s="281"/>
      <c r="J180" s="281"/>
      <c r="K180" s="60"/>
    </row>
    <row r="181" spans="1:11" s="157" customFormat="1" ht="12.75">
      <c r="A181" s="211"/>
      <c r="B181" s="60">
        <v>6</v>
      </c>
      <c r="C181" s="60" t="s">
        <v>1261</v>
      </c>
      <c r="D181" s="168"/>
      <c r="E181" s="379" t="s">
        <v>289</v>
      </c>
      <c r="F181" s="488">
        <v>217500</v>
      </c>
      <c r="G181" s="122"/>
      <c r="H181" s="305"/>
      <c r="I181" s="281"/>
      <c r="J181" s="281"/>
      <c r="K181" s="60"/>
    </row>
    <row r="182" spans="1:11" s="157" customFormat="1" ht="12.75">
      <c r="A182" s="211"/>
      <c r="B182" s="168">
        <v>7</v>
      </c>
      <c r="C182" s="60" t="s">
        <v>1262</v>
      </c>
      <c r="D182" s="168"/>
      <c r="E182" s="379" t="s">
        <v>289</v>
      </c>
      <c r="F182" s="488">
        <v>287500</v>
      </c>
      <c r="G182" s="122"/>
      <c r="H182" s="305"/>
      <c r="I182" s="281">
        <v>1875000</v>
      </c>
      <c r="J182" s="281"/>
      <c r="K182" s="60">
        <f>F182*0.9</f>
        <v>258750</v>
      </c>
    </row>
    <row r="183" spans="1:11" s="157" customFormat="1" ht="12.75">
      <c r="A183" s="211">
        <v>8</v>
      </c>
      <c r="B183" s="394" t="s">
        <v>1224</v>
      </c>
      <c r="C183" s="165"/>
      <c r="D183" s="165"/>
      <c r="E183" s="167"/>
      <c r="F183" s="488"/>
      <c r="G183" s="122"/>
      <c r="H183" s="305"/>
      <c r="I183" s="281"/>
      <c r="J183" s="281"/>
      <c r="K183" s="168"/>
    </row>
    <row r="184" spans="1:11" s="157" customFormat="1" ht="12.75">
      <c r="A184" s="211"/>
      <c r="B184" s="60">
        <v>1</v>
      </c>
      <c r="C184" s="60" t="s">
        <v>1270</v>
      </c>
      <c r="D184" s="165"/>
      <c r="E184" s="379" t="s">
        <v>916</v>
      </c>
      <c r="F184" s="488">
        <v>3988000</v>
      </c>
      <c r="G184" s="122"/>
      <c r="H184" s="305"/>
      <c r="I184" s="281"/>
      <c r="J184" s="281"/>
      <c r="K184" s="168"/>
    </row>
    <row r="185" spans="1:11" s="157" customFormat="1" ht="12.75">
      <c r="A185" s="211"/>
      <c r="B185" s="60">
        <v>2</v>
      </c>
      <c r="C185" s="60" t="s">
        <v>1271</v>
      </c>
      <c r="D185" s="165"/>
      <c r="E185" s="379" t="s">
        <v>916</v>
      </c>
      <c r="F185" s="488">
        <v>3988000</v>
      </c>
      <c r="G185" s="122"/>
      <c r="H185" s="305"/>
      <c r="I185" s="281"/>
      <c r="J185" s="281"/>
      <c r="K185" s="168"/>
    </row>
    <row r="186" spans="1:11" s="157" customFormat="1" ht="12.75">
      <c r="A186" s="211"/>
      <c r="B186" s="60">
        <v>3</v>
      </c>
      <c r="C186" s="60" t="s">
        <v>1272</v>
      </c>
      <c r="D186" s="165"/>
      <c r="E186" s="379" t="s">
        <v>1209</v>
      </c>
      <c r="F186" s="488">
        <v>24000</v>
      </c>
      <c r="G186" s="122"/>
      <c r="H186" s="305"/>
      <c r="I186" s="281"/>
      <c r="J186" s="281"/>
      <c r="K186" s="168"/>
    </row>
    <row r="187" spans="1:11" s="157" customFormat="1" ht="12.75">
      <c r="A187" s="211"/>
      <c r="B187" s="60">
        <v>4</v>
      </c>
      <c r="C187" s="60" t="s">
        <v>1273</v>
      </c>
      <c r="D187" s="165"/>
      <c r="E187" s="379" t="s">
        <v>1209</v>
      </c>
      <c r="F187" s="488">
        <v>38000</v>
      </c>
      <c r="G187" s="122"/>
      <c r="H187" s="305"/>
      <c r="I187" s="281"/>
      <c r="J187" s="281"/>
      <c r="K187" s="168"/>
    </row>
    <row r="188" spans="1:11" s="157" customFormat="1" ht="12.75">
      <c r="A188" s="211"/>
      <c r="B188" s="60">
        <v>5</v>
      </c>
      <c r="C188" s="60" t="s">
        <v>1274</v>
      </c>
      <c r="D188" s="165"/>
      <c r="E188" s="379" t="s">
        <v>1209</v>
      </c>
      <c r="F188" s="488">
        <v>56000</v>
      </c>
      <c r="G188" s="122"/>
      <c r="H188" s="305"/>
      <c r="I188" s="281"/>
      <c r="J188" s="281"/>
      <c r="K188" s="168"/>
    </row>
    <row r="189" spans="1:11" s="157" customFormat="1" ht="12.75">
      <c r="A189" s="211"/>
      <c r="B189" s="60">
        <v>6</v>
      </c>
      <c r="C189" s="60" t="s">
        <v>1275</v>
      </c>
      <c r="D189" s="165"/>
      <c r="E189" s="379" t="s">
        <v>289</v>
      </c>
      <c r="F189" s="488">
        <v>240000</v>
      </c>
      <c r="G189" s="122"/>
      <c r="H189" s="305"/>
      <c r="I189" s="281"/>
      <c r="J189" s="281"/>
      <c r="K189" s="168"/>
    </row>
    <row r="190" spans="1:11" s="157" customFormat="1" ht="12.75">
      <c r="A190" s="211"/>
      <c r="B190" s="168">
        <v>7</v>
      </c>
      <c r="C190" s="60" t="s">
        <v>1276</v>
      </c>
      <c r="D190" s="165"/>
      <c r="E190" s="379" t="s">
        <v>289</v>
      </c>
      <c r="F190" s="488">
        <v>320000</v>
      </c>
      <c r="G190" s="122"/>
      <c r="H190" s="305"/>
      <c r="I190" s="281">
        <v>573900</v>
      </c>
      <c r="J190" s="281"/>
      <c r="K190" s="60">
        <f>F190*0.9</f>
        <v>288000</v>
      </c>
    </row>
    <row r="191" spans="1:12" s="157" customFormat="1" ht="12.75">
      <c r="A191" s="211">
        <v>9</v>
      </c>
      <c r="B191" s="394" t="s">
        <v>1225</v>
      </c>
      <c r="C191" s="168"/>
      <c r="D191" s="168"/>
      <c r="E191" s="163"/>
      <c r="F191" s="488"/>
      <c r="G191" s="122"/>
      <c r="H191" s="305"/>
      <c r="I191" s="281">
        <v>15500</v>
      </c>
      <c r="J191" s="281"/>
      <c r="K191" s="60">
        <f>F191*0.9</f>
        <v>0</v>
      </c>
      <c r="L191" s="157">
        <v>21400</v>
      </c>
    </row>
    <row r="192" spans="1:11" s="157" customFormat="1" ht="12.75">
      <c r="A192" s="211"/>
      <c r="B192" s="60">
        <v>1</v>
      </c>
      <c r="C192" s="60" t="s">
        <v>1263</v>
      </c>
      <c r="D192" s="168"/>
      <c r="E192" s="379" t="s">
        <v>916</v>
      </c>
      <c r="F192" s="488">
        <v>2475000</v>
      </c>
      <c r="G192" s="122"/>
      <c r="H192" s="305"/>
      <c r="I192" s="281"/>
      <c r="J192" s="281"/>
      <c r="K192" s="60"/>
    </row>
    <row r="193" spans="1:11" s="157" customFormat="1" ht="12.75">
      <c r="A193" s="211"/>
      <c r="B193" s="60">
        <v>2</v>
      </c>
      <c r="C193" s="60" t="s">
        <v>1264</v>
      </c>
      <c r="D193" s="168"/>
      <c r="E193" s="379" t="s">
        <v>916</v>
      </c>
      <c r="F193" s="488">
        <v>2475000</v>
      </c>
      <c r="G193" s="122"/>
      <c r="H193" s="305"/>
      <c r="I193" s="281"/>
      <c r="J193" s="281"/>
      <c r="K193" s="60"/>
    </row>
    <row r="194" spans="1:11" s="157" customFormat="1" ht="12.75">
      <c r="A194" s="211"/>
      <c r="B194" s="60">
        <v>3</v>
      </c>
      <c r="C194" s="60" t="s">
        <v>1265</v>
      </c>
      <c r="D194" s="168"/>
      <c r="E194" s="379" t="s">
        <v>1209</v>
      </c>
      <c r="F194" s="488">
        <v>15000</v>
      </c>
      <c r="G194" s="122"/>
      <c r="H194" s="305"/>
      <c r="I194" s="281"/>
      <c r="J194" s="281"/>
      <c r="K194" s="60"/>
    </row>
    <row r="195" spans="1:11" s="157" customFormat="1" ht="12.75">
      <c r="A195" s="211"/>
      <c r="B195" s="60">
        <v>4</v>
      </c>
      <c r="C195" s="60" t="s">
        <v>1266</v>
      </c>
      <c r="D195" s="168"/>
      <c r="E195" s="379" t="s">
        <v>1209</v>
      </c>
      <c r="F195" s="488">
        <v>24000</v>
      </c>
      <c r="G195" s="122"/>
      <c r="H195" s="305"/>
      <c r="I195" s="281"/>
      <c r="J195" s="281"/>
      <c r="K195" s="60"/>
    </row>
    <row r="196" spans="1:11" s="157" customFormat="1" ht="12.75">
      <c r="A196" s="211"/>
      <c r="B196" s="60">
        <v>5</v>
      </c>
      <c r="C196" s="60" t="s">
        <v>1267</v>
      </c>
      <c r="D196" s="168"/>
      <c r="E196" s="379" t="s">
        <v>1209</v>
      </c>
      <c r="F196" s="488">
        <v>35000</v>
      </c>
      <c r="G196" s="122"/>
      <c r="H196" s="305"/>
      <c r="I196" s="281"/>
      <c r="J196" s="281"/>
      <c r="K196" s="60"/>
    </row>
    <row r="197" spans="1:11" s="157" customFormat="1" ht="12.75">
      <c r="A197" s="211"/>
      <c r="B197" s="60">
        <v>6</v>
      </c>
      <c r="C197" s="60" t="s">
        <v>1268</v>
      </c>
      <c r="D197" s="168"/>
      <c r="E197" s="379" t="s">
        <v>289</v>
      </c>
      <c r="F197" s="488">
        <v>147500</v>
      </c>
      <c r="G197" s="122"/>
      <c r="H197" s="305"/>
      <c r="I197" s="281"/>
      <c r="J197" s="281"/>
      <c r="K197" s="60"/>
    </row>
    <row r="198" spans="1:12" s="157" customFormat="1" ht="12.75">
      <c r="A198" s="211"/>
      <c r="B198" s="168">
        <v>7</v>
      </c>
      <c r="C198" s="60" t="s">
        <v>1269</v>
      </c>
      <c r="D198" s="165"/>
      <c r="E198" s="379" t="s">
        <v>289</v>
      </c>
      <c r="F198" s="488">
        <v>197500</v>
      </c>
      <c r="G198" s="122"/>
      <c r="H198" s="305"/>
      <c r="I198" s="281">
        <v>3800</v>
      </c>
      <c r="J198" s="281"/>
      <c r="K198" s="60">
        <f>F198*0.9</f>
        <v>177750</v>
      </c>
      <c r="L198" s="157">
        <v>16050</v>
      </c>
    </row>
    <row r="199" spans="1:11" s="157" customFormat="1" ht="12.75">
      <c r="A199" s="211">
        <v>10</v>
      </c>
      <c r="B199" s="394" t="s">
        <v>948</v>
      </c>
      <c r="C199" s="168"/>
      <c r="D199" s="165"/>
      <c r="E199" s="163"/>
      <c r="F199" s="488"/>
      <c r="G199" s="122"/>
      <c r="H199" s="305"/>
      <c r="I199" s="281">
        <v>4413750</v>
      </c>
      <c r="J199" s="281"/>
      <c r="K199" s="60">
        <f>F199*0.9</f>
        <v>0</v>
      </c>
    </row>
    <row r="200" spans="1:11" s="157" customFormat="1" ht="12.75">
      <c r="A200" s="211"/>
      <c r="B200" s="60">
        <v>1</v>
      </c>
      <c r="C200" s="60" t="s">
        <v>1240</v>
      </c>
      <c r="D200" s="165"/>
      <c r="E200" s="379" t="s">
        <v>1209</v>
      </c>
      <c r="F200" s="488">
        <v>39000</v>
      </c>
      <c r="G200" s="122"/>
      <c r="H200" s="305"/>
      <c r="I200" s="281"/>
      <c r="J200" s="281"/>
      <c r="K200" s="60"/>
    </row>
    <row r="201" spans="1:11" s="157" customFormat="1" ht="12.75">
      <c r="A201" s="211"/>
      <c r="B201" s="168">
        <v>2</v>
      </c>
      <c r="C201" s="60" t="s">
        <v>1241</v>
      </c>
      <c r="D201" s="165"/>
      <c r="E201" s="379" t="s">
        <v>916</v>
      </c>
      <c r="F201" s="488">
        <v>2269000</v>
      </c>
      <c r="G201" s="122"/>
      <c r="H201" s="305"/>
      <c r="I201" s="281">
        <v>2354000</v>
      </c>
      <c r="J201" s="281"/>
      <c r="K201" s="60">
        <f>F201*0.9</f>
        <v>2042100</v>
      </c>
    </row>
    <row r="202" spans="1:11" s="157" customFormat="1" ht="12.75">
      <c r="A202" s="211">
        <v>11</v>
      </c>
      <c r="B202" s="394" t="s">
        <v>556</v>
      </c>
      <c r="C202" s="168"/>
      <c r="D202" s="165"/>
      <c r="E202" s="163"/>
      <c r="F202" s="488"/>
      <c r="G202" s="122"/>
      <c r="H202" s="305"/>
      <c r="I202" s="260">
        <v>187500</v>
      </c>
      <c r="J202" s="281"/>
      <c r="K202" s="60">
        <f>F202*0.9</f>
        <v>0</v>
      </c>
    </row>
    <row r="203" spans="1:11" s="157" customFormat="1" ht="12.75">
      <c r="A203" s="211"/>
      <c r="B203" s="60">
        <v>1</v>
      </c>
      <c r="C203" s="60" t="s">
        <v>1242</v>
      </c>
      <c r="D203" s="165"/>
      <c r="E203" s="379" t="s">
        <v>916</v>
      </c>
      <c r="F203" s="488">
        <v>663000</v>
      </c>
      <c r="G203" s="122"/>
      <c r="H203" s="305"/>
      <c r="I203" s="260"/>
      <c r="J203" s="281"/>
      <c r="K203" s="60"/>
    </row>
    <row r="204" spans="1:11" s="157" customFormat="1" ht="12.75">
      <c r="A204" s="211"/>
      <c r="B204" s="60">
        <v>2</v>
      </c>
      <c r="C204" s="60" t="s">
        <v>1243</v>
      </c>
      <c r="D204" s="165"/>
      <c r="E204" s="379" t="s">
        <v>916</v>
      </c>
      <c r="F204" s="488">
        <v>5340000</v>
      </c>
      <c r="G204" s="122"/>
      <c r="H204" s="305"/>
      <c r="I204" s="260"/>
      <c r="J204" s="281"/>
      <c r="K204" s="60"/>
    </row>
    <row r="205" spans="1:11" s="157" customFormat="1" ht="12.75">
      <c r="A205" s="211"/>
      <c r="B205" s="60">
        <v>3</v>
      </c>
      <c r="C205" s="60" t="s">
        <v>1244</v>
      </c>
      <c r="D205" s="165"/>
      <c r="E205" s="379" t="s">
        <v>916</v>
      </c>
      <c r="F205" s="488">
        <v>2850000</v>
      </c>
      <c r="G205" s="122"/>
      <c r="H205" s="305"/>
      <c r="I205" s="260"/>
      <c r="J205" s="281"/>
      <c r="K205" s="60"/>
    </row>
    <row r="206" spans="1:11" s="157" customFormat="1" ht="12.75">
      <c r="A206" s="211"/>
      <c r="B206" s="60">
        <v>4</v>
      </c>
      <c r="C206" s="60" t="s">
        <v>1245</v>
      </c>
      <c r="D206" s="165"/>
      <c r="E206" s="379" t="s">
        <v>1209</v>
      </c>
      <c r="F206" s="488">
        <v>18800</v>
      </c>
      <c r="G206" s="122"/>
      <c r="H206" s="305"/>
      <c r="I206" s="260"/>
      <c r="J206" s="281"/>
      <c r="K206" s="60"/>
    </row>
    <row r="207" spans="1:11" s="157" customFormat="1" ht="12.75">
      <c r="A207" s="211"/>
      <c r="B207" s="60">
        <v>5</v>
      </c>
      <c r="C207" s="60" t="s">
        <v>1246</v>
      </c>
      <c r="D207" s="165"/>
      <c r="E207" s="379" t="s">
        <v>1209</v>
      </c>
      <c r="F207" s="488">
        <v>4600</v>
      </c>
      <c r="G207" s="122"/>
      <c r="H207" s="305"/>
      <c r="I207" s="260"/>
      <c r="J207" s="281"/>
      <c r="K207" s="60"/>
    </row>
    <row r="208" spans="1:11" s="157" customFormat="1" ht="12.75">
      <c r="A208" s="211"/>
      <c r="B208" s="60">
        <v>6</v>
      </c>
      <c r="C208" s="60" t="s">
        <v>1247</v>
      </c>
      <c r="D208" s="165"/>
      <c r="E208" s="379" t="s">
        <v>914</v>
      </c>
      <c r="F208" s="488">
        <v>226900</v>
      </c>
      <c r="G208" s="122"/>
      <c r="H208" s="305"/>
      <c r="I208" s="260"/>
      <c r="J208" s="281"/>
      <c r="K208" s="60"/>
    </row>
    <row r="209" spans="1:11" s="157" customFormat="1" ht="12.75">
      <c r="A209" s="211"/>
      <c r="B209" s="168">
        <v>7</v>
      </c>
      <c r="C209" s="60" t="s">
        <v>1248</v>
      </c>
      <c r="D209" s="165"/>
      <c r="E209" s="379" t="s">
        <v>914</v>
      </c>
      <c r="F209" s="488">
        <v>7200</v>
      </c>
      <c r="G209" s="122"/>
      <c r="H209" s="305"/>
      <c r="I209" s="281">
        <v>5900</v>
      </c>
      <c r="J209" s="281"/>
      <c r="K209" s="60">
        <f>F209*0.9</f>
        <v>6480</v>
      </c>
    </row>
    <row r="210" spans="1:11" s="157" customFormat="1" ht="12.75">
      <c r="A210" s="211"/>
      <c r="B210" s="168">
        <v>8</v>
      </c>
      <c r="C210" s="60" t="s">
        <v>567</v>
      </c>
      <c r="D210" s="165"/>
      <c r="E210" s="379" t="s">
        <v>914</v>
      </c>
      <c r="F210" s="488">
        <v>8400</v>
      </c>
      <c r="G210" s="122"/>
      <c r="H210" s="305"/>
      <c r="I210" s="281"/>
      <c r="J210" s="281"/>
      <c r="K210" s="60"/>
    </row>
    <row r="211" spans="1:11" s="157" customFormat="1" ht="12.75">
      <c r="A211" s="211"/>
      <c r="B211" s="168"/>
      <c r="C211" s="165"/>
      <c r="D211" s="165"/>
      <c r="E211" s="167"/>
      <c r="F211" s="488"/>
      <c r="G211" s="122"/>
      <c r="H211" s="305"/>
      <c r="I211" s="281"/>
      <c r="J211" s="281"/>
      <c r="K211" s="168"/>
    </row>
    <row r="212" spans="1:11" s="204" customFormat="1" ht="12.75">
      <c r="A212" s="213" t="s">
        <v>797</v>
      </c>
      <c r="B212" s="201"/>
      <c r="C212" s="201"/>
      <c r="D212" s="201"/>
      <c r="E212" s="202"/>
      <c r="F212" s="487"/>
      <c r="G212" s="203"/>
      <c r="H212" s="261"/>
      <c r="I212" s="281"/>
      <c r="J212" s="260"/>
      <c r="K212" s="201"/>
    </row>
    <row r="213" spans="1:11" s="157" customFormat="1" ht="12.75">
      <c r="A213" s="216">
        <v>1</v>
      </c>
      <c r="B213" s="121" t="s">
        <v>950</v>
      </c>
      <c r="C213" s="168"/>
      <c r="D213" s="168"/>
      <c r="E213" s="163"/>
      <c r="F213" s="488"/>
      <c r="G213" s="122"/>
      <c r="H213" s="305"/>
      <c r="I213" s="281"/>
      <c r="J213" s="281"/>
      <c r="K213" s="168"/>
    </row>
    <row r="214" spans="1:11" s="157" customFormat="1" ht="12.75">
      <c r="A214" s="211"/>
      <c r="B214" s="168">
        <v>1</v>
      </c>
      <c r="C214" s="60" t="s">
        <v>1277</v>
      </c>
      <c r="D214" s="168"/>
      <c r="E214" s="163" t="s">
        <v>915</v>
      </c>
      <c r="F214" s="488">
        <v>26000</v>
      </c>
      <c r="G214" s="122"/>
      <c r="H214" s="305"/>
      <c r="I214" s="281">
        <v>21700</v>
      </c>
      <c r="J214" s="281"/>
      <c r="K214" s="60">
        <f>F215*0.9</f>
        <v>30600</v>
      </c>
    </row>
    <row r="215" spans="1:11" s="157" customFormat="1" ht="12.75">
      <c r="A215" s="211"/>
      <c r="B215" s="168">
        <v>2</v>
      </c>
      <c r="C215" s="60" t="s">
        <v>1278</v>
      </c>
      <c r="D215" s="168"/>
      <c r="E215" s="163" t="s">
        <v>915</v>
      </c>
      <c r="F215" s="488">
        <v>34000</v>
      </c>
      <c r="G215" s="122"/>
      <c r="H215" s="305"/>
      <c r="I215" s="281">
        <v>26100</v>
      </c>
      <c r="J215" s="281"/>
      <c r="K215" s="60">
        <f>F216*0.9</f>
        <v>28800</v>
      </c>
    </row>
    <row r="216" spans="1:11" s="157" customFormat="1" ht="12.75">
      <c r="A216" s="212"/>
      <c r="B216" s="168">
        <v>3</v>
      </c>
      <c r="C216" s="60" t="s">
        <v>1279</v>
      </c>
      <c r="D216" s="168"/>
      <c r="E216" s="163" t="s">
        <v>915</v>
      </c>
      <c r="F216" s="488">
        <v>32000</v>
      </c>
      <c r="G216" s="122"/>
      <c r="H216" s="305"/>
      <c r="I216" s="281"/>
      <c r="J216" s="281"/>
      <c r="K216" s="168"/>
    </row>
    <row r="217" spans="1:11" s="157" customFormat="1" ht="12.75">
      <c r="A217" s="211">
        <v>2</v>
      </c>
      <c r="B217" s="121" t="s">
        <v>926</v>
      </c>
      <c r="C217" s="168"/>
      <c r="D217" s="168"/>
      <c r="E217" s="163"/>
      <c r="F217" s="488"/>
      <c r="G217" s="122"/>
      <c r="H217" s="305"/>
      <c r="I217" s="281"/>
      <c r="J217" s="281"/>
      <c r="K217" s="168"/>
    </row>
    <row r="218" spans="1:12" s="157" customFormat="1" ht="12.75">
      <c r="A218" s="211"/>
      <c r="B218" s="165">
        <v>1</v>
      </c>
      <c r="C218" s="165" t="s">
        <v>219</v>
      </c>
      <c r="D218" s="168"/>
      <c r="E218" s="163" t="s">
        <v>915</v>
      </c>
      <c r="F218" s="488">
        <v>48000</v>
      </c>
      <c r="G218" s="122"/>
      <c r="H218" s="305"/>
      <c r="I218" s="281">
        <v>45200</v>
      </c>
      <c r="J218" s="281"/>
      <c r="K218" s="60">
        <f>F218*0.9</f>
        <v>43200</v>
      </c>
      <c r="L218" s="217" t="s">
        <v>6</v>
      </c>
    </row>
    <row r="219" spans="1:11" s="157" customFormat="1" ht="12.75">
      <c r="A219" s="211"/>
      <c r="B219" s="165">
        <v>2</v>
      </c>
      <c r="C219" s="165" t="s">
        <v>217</v>
      </c>
      <c r="D219" s="168"/>
      <c r="E219" s="163" t="s">
        <v>915</v>
      </c>
      <c r="F219" s="488">
        <v>53000</v>
      </c>
      <c r="G219" s="122"/>
      <c r="H219" s="305"/>
      <c r="I219" s="281">
        <v>40400</v>
      </c>
      <c r="J219" s="281"/>
      <c r="K219" s="60">
        <f aca="true" t="shared" si="5" ref="K219:K228">F219*0.9</f>
        <v>47700</v>
      </c>
    </row>
    <row r="220" spans="1:11" s="157" customFormat="1" ht="12.75">
      <c r="A220" s="212"/>
      <c r="B220" s="165">
        <v>3</v>
      </c>
      <c r="C220" s="165" t="s">
        <v>218</v>
      </c>
      <c r="D220" s="165"/>
      <c r="E220" s="163" t="s">
        <v>915</v>
      </c>
      <c r="F220" s="488">
        <v>58000</v>
      </c>
      <c r="G220" s="122"/>
      <c r="H220" s="305"/>
      <c r="I220" s="281">
        <v>36200</v>
      </c>
      <c r="J220" s="281"/>
      <c r="K220" s="60">
        <f t="shared" si="5"/>
        <v>52200</v>
      </c>
    </row>
    <row r="221" spans="1:11" s="157" customFormat="1" ht="12.75">
      <c r="A221" s="212"/>
      <c r="B221" s="165">
        <v>4</v>
      </c>
      <c r="C221" s="395" t="s">
        <v>1280</v>
      </c>
      <c r="D221" s="165"/>
      <c r="E221" s="163" t="s">
        <v>915</v>
      </c>
      <c r="F221" s="488">
        <v>50000</v>
      </c>
      <c r="G221" s="122"/>
      <c r="H221" s="305"/>
      <c r="I221" s="281">
        <v>32800</v>
      </c>
      <c r="J221" s="281"/>
      <c r="K221" s="60">
        <f t="shared" si="5"/>
        <v>45000</v>
      </c>
    </row>
    <row r="222" spans="1:11" s="157" customFormat="1" ht="12.75">
      <c r="A222" s="211"/>
      <c r="B222" s="165">
        <v>5</v>
      </c>
      <c r="C222" s="395" t="s">
        <v>1281</v>
      </c>
      <c r="D222" s="168"/>
      <c r="E222" s="163" t="s">
        <v>915</v>
      </c>
      <c r="F222" s="488">
        <v>47000</v>
      </c>
      <c r="G222" s="122"/>
      <c r="H222" s="305"/>
      <c r="I222" s="281">
        <v>50600</v>
      </c>
      <c r="J222" s="281"/>
      <c r="K222" s="60">
        <f t="shared" si="5"/>
        <v>42300</v>
      </c>
    </row>
    <row r="223" spans="1:11" s="157" customFormat="1" ht="12.75">
      <c r="A223" s="212"/>
      <c r="B223" s="165">
        <v>6</v>
      </c>
      <c r="C223" s="395" t="s">
        <v>1282</v>
      </c>
      <c r="D223" s="165"/>
      <c r="E223" s="163" t="s">
        <v>915</v>
      </c>
      <c r="F223" s="488">
        <v>56000</v>
      </c>
      <c r="G223" s="122"/>
      <c r="H223" s="305"/>
      <c r="I223" s="281">
        <v>43800</v>
      </c>
      <c r="J223" s="281"/>
      <c r="K223" s="60">
        <f t="shared" si="5"/>
        <v>50400</v>
      </c>
    </row>
    <row r="224" spans="1:11" s="157" customFormat="1" ht="12.75">
      <c r="A224" s="212"/>
      <c r="B224" s="165">
        <v>7</v>
      </c>
      <c r="C224" s="395" t="s">
        <v>1281</v>
      </c>
      <c r="D224" s="165"/>
      <c r="E224" s="163" t="s">
        <v>915</v>
      </c>
      <c r="F224" s="488">
        <v>52500</v>
      </c>
      <c r="G224" s="122"/>
      <c r="H224" s="305"/>
      <c r="I224" s="281">
        <v>48100</v>
      </c>
      <c r="J224" s="281"/>
      <c r="K224" s="60">
        <f t="shared" si="5"/>
        <v>47250</v>
      </c>
    </row>
    <row r="225" spans="1:11" s="157" customFormat="1" ht="12.75">
      <c r="A225" s="212">
        <v>3</v>
      </c>
      <c r="B225" s="499" t="s">
        <v>581</v>
      </c>
      <c r="C225" s="168"/>
      <c r="D225" s="165"/>
      <c r="E225" s="163"/>
      <c r="F225" s="488"/>
      <c r="G225" s="122"/>
      <c r="H225" s="305"/>
      <c r="I225" s="281"/>
      <c r="J225" s="281"/>
      <c r="K225" s="168"/>
    </row>
    <row r="226" spans="1:11" s="157" customFormat="1" ht="12.75">
      <c r="A226" s="211"/>
      <c r="B226" s="165">
        <v>1</v>
      </c>
      <c r="C226" s="60" t="s">
        <v>711</v>
      </c>
      <c r="D226" s="168"/>
      <c r="E226" s="163" t="s">
        <v>915</v>
      </c>
      <c r="F226" s="488">
        <v>1519000</v>
      </c>
      <c r="G226" s="122"/>
      <c r="H226" s="305"/>
      <c r="I226" s="281">
        <v>552200</v>
      </c>
      <c r="J226" s="281"/>
      <c r="K226" s="60">
        <f t="shared" si="5"/>
        <v>1367100</v>
      </c>
    </row>
    <row r="227" spans="1:11" s="157" customFormat="1" ht="12.75">
      <c r="A227" s="211"/>
      <c r="B227" s="165">
        <v>2</v>
      </c>
      <c r="C227" s="395" t="s">
        <v>710</v>
      </c>
      <c r="D227" s="218"/>
      <c r="E227" s="164" t="s">
        <v>915</v>
      </c>
      <c r="F227" s="488">
        <v>1121000</v>
      </c>
      <c r="G227" s="122"/>
      <c r="H227" s="305"/>
      <c r="I227" s="281">
        <v>926750</v>
      </c>
      <c r="J227" s="281"/>
      <c r="K227" s="60">
        <f t="shared" si="5"/>
        <v>1008900</v>
      </c>
    </row>
    <row r="228" spans="1:11" s="157" customFormat="1" ht="12.75">
      <c r="A228" s="211"/>
      <c r="B228" s="165">
        <v>3</v>
      </c>
      <c r="C228" s="395" t="s">
        <v>582</v>
      </c>
      <c r="D228" s="165"/>
      <c r="E228" s="164" t="s">
        <v>915</v>
      </c>
      <c r="F228" s="488">
        <v>668000</v>
      </c>
      <c r="G228" s="122"/>
      <c r="H228" s="305"/>
      <c r="I228" s="281">
        <v>1255550</v>
      </c>
      <c r="J228" s="281"/>
      <c r="K228" s="60">
        <f t="shared" si="5"/>
        <v>601200</v>
      </c>
    </row>
    <row r="229" spans="1:11" s="157" customFormat="1" ht="12.75">
      <c r="A229" s="212"/>
      <c r="B229" s="165"/>
      <c r="C229" s="165"/>
      <c r="D229" s="165"/>
      <c r="E229" s="167"/>
      <c r="F229" s="488"/>
      <c r="G229" s="122"/>
      <c r="H229" s="305"/>
      <c r="I229" s="281"/>
      <c r="J229" s="281"/>
      <c r="K229" s="168"/>
    </row>
    <row r="230" spans="1:11" s="157" customFormat="1" ht="12.75">
      <c r="A230" s="211">
        <v>4</v>
      </c>
      <c r="B230" s="499" t="s">
        <v>557</v>
      </c>
      <c r="C230" s="165"/>
      <c r="D230" s="165"/>
      <c r="E230" s="167"/>
      <c r="F230" s="488"/>
      <c r="G230" s="122"/>
      <c r="H230" s="305"/>
      <c r="I230" s="281"/>
      <c r="J230" s="281"/>
      <c r="K230" s="168"/>
    </row>
    <row r="231" spans="1:11" s="157" customFormat="1" ht="12.75">
      <c r="A231" s="264"/>
      <c r="B231" s="395">
        <v>1</v>
      </c>
      <c r="C231" s="395" t="s">
        <v>713</v>
      </c>
      <c r="D231" s="165"/>
      <c r="E231" s="163" t="s">
        <v>915</v>
      </c>
      <c r="F231" s="488">
        <v>556000</v>
      </c>
      <c r="G231" s="122"/>
      <c r="H231" s="305"/>
      <c r="I231" s="281">
        <v>420750</v>
      </c>
      <c r="J231" s="281"/>
      <c r="K231" s="60">
        <f>F231*0.9</f>
        <v>500400</v>
      </c>
    </row>
    <row r="232" spans="1:11" s="157" customFormat="1" ht="12.75">
      <c r="A232" s="211"/>
      <c r="B232" s="395">
        <v>2</v>
      </c>
      <c r="C232" s="395" t="s">
        <v>712</v>
      </c>
      <c r="D232" s="165"/>
      <c r="E232" s="164" t="s">
        <v>915</v>
      </c>
      <c r="F232" s="488">
        <v>509000</v>
      </c>
      <c r="G232" s="122"/>
      <c r="H232" s="305"/>
      <c r="I232" s="281">
        <v>459050</v>
      </c>
      <c r="J232" s="281"/>
      <c r="K232" s="60">
        <f>F232*0.9</f>
        <v>458100</v>
      </c>
    </row>
    <row r="233" spans="1:11" s="157" customFormat="1" ht="12.75">
      <c r="A233" s="211"/>
      <c r="B233" s="395">
        <v>3</v>
      </c>
      <c r="C233" s="395" t="s">
        <v>196</v>
      </c>
      <c r="D233" s="165"/>
      <c r="E233" s="164" t="s">
        <v>915</v>
      </c>
      <c r="F233" s="488">
        <v>529000</v>
      </c>
      <c r="G233" s="122"/>
      <c r="H233" s="305"/>
      <c r="I233" s="281">
        <v>419100</v>
      </c>
      <c r="J233" s="281"/>
      <c r="K233" s="60">
        <f>F233*0.9</f>
        <v>476100</v>
      </c>
    </row>
    <row r="234" spans="1:11" s="157" customFormat="1" ht="12.75">
      <c r="A234" s="211"/>
      <c r="B234" s="500">
        <v>4</v>
      </c>
      <c r="C234" s="395" t="s">
        <v>714</v>
      </c>
      <c r="D234" s="165"/>
      <c r="E234" s="164" t="s">
        <v>915</v>
      </c>
      <c r="F234" s="488">
        <v>507000</v>
      </c>
      <c r="G234" s="122"/>
      <c r="H234" s="305"/>
      <c r="I234" s="281">
        <v>437500</v>
      </c>
      <c r="J234" s="281"/>
      <c r="K234" s="60">
        <f>F234*0.9</f>
        <v>456300</v>
      </c>
    </row>
    <row r="235" spans="1:11" s="157" customFormat="1" ht="12.75">
      <c r="A235" s="211"/>
      <c r="B235" s="165"/>
      <c r="C235" s="165"/>
      <c r="D235" s="165"/>
      <c r="E235" s="164"/>
      <c r="F235" s="488"/>
      <c r="G235" s="122"/>
      <c r="H235" s="305"/>
      <c r="I235" s="281"/>
      <c r="J235" s="281"/>
      <c r="K235" s="168"/>
    </row>
    <row r="236" spans="1:11" s="157" customFormat="1" ht="12.75">
      <c r="A236" s="211">
        <v>5</v>
      </c>
      <c r="B236" s="499" t="s">
        <v>715</v>
      </c>
      <c r="C236" s="165"/>
      <c r="D236" s="165"/>
      <c r="E236" s="164"/>
      <c r="F236" s="488"/>
      <c r="G236" s="122"/>
      <c r="H236" s="305"/>
      <c r="I236" s="281"/>
      <c r="J236" s="281"/>
      <c r="K236" s="168"/>
    </row>
    <row r="237" spans="1:11" s="157" customFormat="1" ht="12.75">
      <c r="A237" s="264"/>
      <c r="B237" s="165">
        <v>1</v>
      </c>
      <c r="C237" s="395" t="s">
        <v>221</v>
      </c>
      <c r="D237" s="165"/>
      <c r="E237" s="164" t="s">
        <v>915</v>
      </c>
      <c r="F237" s="488">
        <v>266000</v>
      </c>
      <c r="G237" s="122"/>
      <c r="H237" s="305"/>
      <c r="I237" s="260">
        <v>119350</v>
      </c>
      <c r="J237" s="281"/>
      <c r="K237" s="60">
        <f>F237*0.9</f>
        <v>239400</v>
      </c>
    </row>
    <row r="238" spans="1:11" s="157" customFormat="1" ht="12.75">
      <c r="A238" s="211"/>
      <c r="B238" s="165">
        <v>2</v>
      </c>
      <c r="C238" s="395" t="s">
        <v>665</v>
      </c>
      <c r="D238" s="165"/>
      <c r="E238" s="164" t="s">
        <v>915</v>
      </c>
      <c r="F238" s="488">
        <v>144000</v>
      </c>
      <c r="G238" s="122"/>
      <c r="H238" s="305"/>
      <c r="I238" s="260">
        <v>219800</v>
      </c>
      <c r="J238" s="281"/>
      <c r="K238" s="60">
        <f>F238*0.9</f>
        <v>129600</v>
      </c>
    </row>
    <row r="239" spans="1:11" s="157" customFormat="1" ht="12.75">
      <c r="A239" s="211"/>
      <c r="B239" s="165"/>
      <c r="C239" s="395"/>
      <c r="D239" s="165"/>
      <c r="E239" s="164"/>
      <c r="F239" s="488"/>
      <c r="G239" s="122"/>
      <c r="H239" s="305"/>
      <c r="I239" s="260"/>
      <c r="J239" s="281"/>
      <c r="K239" s="60"/>
    </row>
    <row r="240" spans="1:11" s="204" customFormat="1" ht="12.75">
      <c r="A240" s="213" t="s">
        <v>259</v>
      </c>
      <c r="B240" s="201"/>
      <c r="C240" s="201"/>
      <c r="D240" s="201"/>
      <c r="E240" s="202"/>
      <c r="F240" s="487"/>
      <c r="G240" s="203"/>
      <c r="H240" s="261"/>
      <c r="I240" s="260"/>
      <c r="J240" s="260"/>
      <c r="K240" s="201"/>
    </row>
    <row r="241" spans="1:11" s="204" customFormat="1" ht="12.75">
      <c r="A241" s="216">
        <v>1</v>
      </c>
      <c r="B241" s="206" t="s">
        <v>190</v>
      </c>
      <c r="C241" s="201"/>
      <c r="D241" s="201"/>
      <c r="E241" s="202"/>
      <c r="F241" s="487"/>
      <c r="G241" s="203"/>
      <c r="H241" s="261"/>
      <c r="I241" s="260"/>
      <c r="J241" s="260"/>
      <c r="K241" s="201"/>
    </row>
    <row r="242" spans="1:11" s="204" customFormat="1" ht="12.75">
      <c r="A242" s="216"/>
      <c r="B242" s="206">
        <v>1</v>
      </c>
      <c r="C242" s="395" t="s">
        <v>1284</v>
      </c>
      <c r="D242" s="201"/>
      <c r="E242" s="202" t="s">
        <v>939</v>
      </c>
      <c r="F242" s="487">
        <v>323000</v>
      </c>
      <c r="G242" s="203"/>
      <c r="H242" s="261"/>
      <c r="I242" s="260">
        <v>35500</v>
      </c>
      <c r="J242" s="260"/>
      <c r="K242" s="60">
        <f aca="true" t="shared" si="6" ref="K242:K253">F242*0.9</f>
        <v>290700</v>
      </c>
    </row>
    <row r="243" spans="1:11" s="204" customFormat="1" ht="12.75">
      <c r="A243" s="216"/>
      <c r="B243" s="206">
        <v>2</v>
      </c>
      <c r="C243" s="395" t="s">
        <v>1283</v>
      </c>
      <c r="D243" s="201"/>
      <c r="E243" s="202" t="s">
        <v>939</v>
      </c>
      <c r="F243" s="487">
        <v>43000</v>
      </c>
      <c r="G243" s="203"/>
      <c r="H243" s="261"/>
      <c r="I243" s="260">
        <v>50000</v>
      </c>
      <c r="J243" s="260"/>
      <c r="K243" s="60">
        <f t="shared" si="6"/>
        <v>38700</v>
      </c>
    </row>
    <row r="244" spans="1:11" s="204" customFormat="1" ht="12.75">
      <c r="A244" s="216"/>
      <c r="B244" s="206">
        <v>3</v>
      </c>
      <c r="C244" s="395" t="s">
        <v>1285</v>
      </c>
      <c r="D244" s="201"/>
      <c r="E244" s="202" t="s">
        <v>939</v>
      </c>
      <c r="F244" s="487">
        <v>61000</v>
      </c>
      <c r="G244" s="203"/>
      <c r="H244" s="261"/>
      <c r="I244" s="260">
        <v>53200</v>
      </c>
      <c r="J244" s="260"/>
      <c r="K244" s="60">
        <f t="shared" si="6"/>
        <v>54900</v>
      </c>
    </row>
    <row r="245" spans="1:11" s="204" customFormat="1" ht="12.75">
      <c r="A245" s="216"/>
      <c r="B245" s="206">
        <v>4</v>
      </c>
      <c r="C245" s="395" t="s">
        <v>1286</v>
      </c>
      <c r="D245" s="201"/>
      <c r="E245" s="202" t="s">
        <v>939</v>
      </c>
      <c r="F245" s="487">
        <v>64000</v>
      </c>
      <c r="G245" s="203"/>
      <c r="H245" s="261"/>
      <c r="I245" s="260">
        <v>62500</v>
      </c>
      <c r="J245" s="260"/>
      <c r="K245" s="60">
        <f t="shared" si="6"/>
        <v>57600</v>
      </c>
    </row>
    <row r="246" spans="1:11" s="204" customFormat="1" ht="12.75">
      <c r="A246" s="216"/>
      <c r="B246" s="206">
        <v>5</v>
      </c>
      <c r="C246" s="395" t="s">
        <v>1287</v>
      </c>
      <c r="D246" s="201"/>
      <c r="E246" s="202" t="s">
        <v>939</v>
      </c>
      <c r="F246" s="487">
        <v>76000</v>
      </c>
      <c r="G246" s="203"/>
      <c r="H246" s="261"/>
      <c r="I246" s="260">
        <v>78700</v>
      </c>
      <c r="J246" s="260"/>
      <c r="K246" s="60">
        <f t="shared" si="6"/>
        <v>68400</v>
      </c>
    </row>
    <row r="247" spans="1:11" s="204" customFormat="1" ht="12.75">
      <c r="A247" s="216"/>
      <c r="B247" s="206">
        <v>6</v>
      </c>
      <c r="C247" s="395" t="s">
        <v>1288</v>
      </c>
      <c r="D247" s="201"/>
      <c r="E247" s="202" t="s">
        <v>939</v>
      </c>
      <c r="F247" s="487">
        <v>97000</v>
      </c>
      <c r="G247" s="203"/>
      <c r="H247" s="261"/>
      <c r="I247" s="260">
        <v>98200</v>
      </c>
      <c r="J247" s="260"/>
      <c r="K247" s="60">
        <f t="shared" si="6"/>
        <v>87300</v>
      </c>
    </row>
    <row r="248" spans="1:11" s="204" customFormat="1" ht="12.75">
      <c r="A248" s="216"/>
      <c r="B248" s="206">
        <v>7</v>
      </c>
      <c r="C248" s="395" t="s">
        <v>1289</v>
      </c>
      <c r="D248" s="201"/>
      <c r="E248" s="202" t="s">
        <v>939</v>
      </c>
      <c r="F248" s="487">
        <v>119000</v>
      </c>
      <c r="G248" s="203"/>
      <c r="H248" s="261"/>
      <c r="I248" s="260">
        <v>116900</v>
      </c>
      <c r="J248" s="260"/>
      <c r="K248" s="60">
        <f t="shared" si="6"/>
        <v>107100</v>
      </c>
    </row>
    <row r="249" spans="1:11" s="204" customFormat="1" ht="12.75">
      <c r="A249" s="216"/>
      <c r="B249" s="206">
        <v>8</v>
      </c>
      <c r="C249" s="395" t="s">
        <v>1290</v>
      </c>
      <c r="D249" s="201"/>
      <c r="E249" s="202" t="s">
        <v>939</v>
      </c>
      <c r="F249" s="487">
        <v>141000</v>
      </c>
      <c r="G249" s="203"/>
      <c r="H249" s="261"/>
      <c r="I249" s="260">
        <v>177500</v>
      </c>
      <c r="J249" s="260"/>
      <c r="K249" s="60">
        <f t="shared" si="6"/>
        <v>126900</v>
      </c>
    </row>
    <row r="250" spans="1:11" s="204" customFormat="1" ht="12.75">
      <c r="A250" s="216"/>
      <c r="B250" s="206">
        <v>9</v>
      </c>
      <c r="C250" s="395" t="s">
        <v>1291</v>
      </c>
      <c r="D250" s="201"/>
      <c r="E250" s="202" t="s">
        <v>939</v>
      </c>
      <c r="F250" s="487">
        <v>215000</v>
      </c>
      <c r="G250" s="203"/>
      <c r="H250" s="261"/>
      <c r="I250" s="260">
        <v>292200</v>
      </c>
      <c r="J250" s="260"/>
      <c r="K250" s="60">
        <f t="shared" si="6"/>
        <v>193500</v>
      </c>
    </row>
    <row r="251" spans="1:11" s="204" customFormat="1" ht="12.75">
      <c r="A251" s="216"/>
      <c r="B251" s="206">
        <v>10</v>
      </c>
      <c r="C251" s="395" t="s">
        <v>1292</v>
      </c>
      <c r="D251" s="201"/>
      <c r="E251" s="202" t="s">
        <v>939</v>
      </c>
      <c r="F251" s="487">
        <v>59000</v>
      </c>
      <c r="G251" s="203"/>
      <c r="H251" s="261"/>
      <c r="I251" s="260">
        <v>49100</v>
      </c>
      <c r="J251" s="260"/>
      <c r="K251" s="60">
        <f t="shared" si="6"/>
        <v>53100</v>
      </c>
    </row>
    <row r="252" spans="1:11" s="204" customFormat="1" ht="12.75">
      <c r="A252" s="216"/>
      <c r="B252" s="206">
        <v>11</v>
      </c>
      <c r="C252" s="395" t="s">
        <v>1293</v>
      </c>
      <c r="D252" s="201"/>
      <c r="E252" s="202" t="s">
        <v>939</v>
      </c>
      <c r="F252" s="487">
        <v>47000</v>
      </c>
      <c r="G252" s="203"/>
      <c r="H252" s="261"/>
      <c r="I252" s="260">
        <v>38600</v>
      </c>
      <c r="J252" s="260"/>
      <c r="K252" s="60">
        <f t="shared" si="6"/>
        <v>42300</v>
      </c>
    </row>
    <row r="253" spans="1:11" s="204" customFormat="1" ht="12.75">
      <c r="A253" s="216"/>
      <c r="B253" s="500">
        <v>12</v>
      </c>
      <c r="C253" s="395" t="s">
        <v>1294</v>
      </c>
      <c r="D253" s="201"/>
      <c r="E253" s="202" t="s">
        <v>939</v>
      </c>
      <c r="F253" s="487">
        <v>57000</v>
      </c>
      <c r="G253" s="203"/>
      <c r="H253" s="261"/>
      <c r="I253" s="260">
        <v>47500</v>
      </c>
      <c r="J253" s="260"/>
      <c r="K253" s="60">
        <f t="shared" si="6"/>
        <v>51300</v>
      </c>
    </row>
    <row r="254" spans="1:11" s="204" customFormat="1" ht="12.75">
      <c r="A254" s="216"/>
      <c r="B254" s="206"/>
      <c r="C254" s="206"/>
      <c r="D254" s="201"/>
      <c r="E254" s="202"/>
      <c r="F254" s="487"/>
      <c r="G254" s="203"/>
      <c r="H254" s="261"/>
      <c r="I254" s="260"/>
      <c r="J254" s="260"/>
      <c r="K254" s="60"/>
    </row>
    <row r="255" spans="1:11" s="204" customFormat="1" ht="12.75">
      <c r="A255" s="213" t="s">
        <v>798</v>
      </c>
      <c r="B255" s="201"/>
      <c r="C255" s="206"/>
      <c r="D255" s="206"/>
      <c r="E255" s="239"/>
      <c r="F255" s="487"/>
      <c r="G255" s="203"/>
      <c r="H255" s="261"/>
      <c r="I255" s="260"/>
      <c r="J255" s="260"/>
      <c r="K255" s="201"/>
    </row>
    <row r="256" spans="1:11" s="204" customFormat="1" ht="12.75">
      <c r="A256" s="216">
        <v>1</v>
      </c>
      <c r="B256" s="499" t="s">
        <v>952</v>
      </c>
      <c r="C256" s="206"/>
      <c r="D256" s="206"/>
      <c r="E256" s="239"/>
      <c r="F256" s="487"/>
      <c r="G256" s="203"/>
      <c r="H256" s="261"/>
      <c r="I256" s="260"/>
      <c r="J256" s="260"/>
      <c r="K256" s="201"/>
    </row>
    <row r="257" spans="1:11" s="204" customFormat="1" ht="12.75">
      <c r="A257" s="265"/>
      <c r="B257" s="206">
        <v>1</v>
      </c>
      <c r="C257" s="206" t="s">
        <v>666</v>
      </c>
      <c r="D257" s="201"/>
      <c r="E257" s="386" t="s">
        <v>306</v>
      </c>
      <c r="F257" s="487">
        <v>12200</v>
      </c>
      <c r="G257" s="203"/>
      <c r="H257" s="261"/>
      <c r="I257" s="260">
        <v>10100</v>
      </c>
      <c r="J257" s="260"/>
      <c r="K257" s="60">
        <f>F257*0.9</f>
        <v>10980</v>
      </c>
    </row>
    <row r="258" spans="1:12" s="204" customFormat="1" ht="12.75">
      <c r="A258" s="216"/>
      <c r="B258" s="206">
        <v>2</v>
      </c>
      <c r="C258" s="206" t="s">
        <v>667</v>
      </c>
      <c r="D258" s="206"/>
      <c r="E258" s="202" t="s">
        <v>306</v>
      </c>
      <c r="F258" s="487">
        <v>20400</v>
      </c>
      <c r="G258" s="203"/>
      <c r="H258" s="261"/>
      <c r="I258" s="260">
        <v>16850</v>
      </c>
      <c r="J258" s="260"/>
      <c r="K258" s="60">
        <f>F258*0.9</f>
        <v>18360</v>
      </c>
      <c r="L258" s="204" t="s">
        <v>22</v>
      </c>
    </row>
    <row r="259" spans="1:11" s="204" customFormat="1" ht="12.75">
      <c r="A259" s="216"/>
      <c r="B259" s="206">
        <v>3</v>
      </c>
      <c r="C259" s="206" t="s">
        <v>668</v>
      </c>
      <c r="D259" s="206"/>
      <c r="E259" s="202" t="s">
        <v>306</v>
      </c>
      <c r="F259" s="487">
        <v>16700</v>
      </c>
      <c r="G259" s="203"/>
      <c r="H259" s="261"/>
      <c r="I259" s="260">
        <v>13800</v>
      </c>
      <c r="J259" s="260"/>
      <c r="K259" s="60">
        <f>F259*0.9</f>
        <v>15030</v>
      </c>
    </row>
    <row r="260" spans="1:11" s="204" customFormat="1" ht="12.75">
      <c r="A260" s="216"/>
      <c r="B260" s="219"/>
      <c r="C260" s="201"/>
      <c r="D260" s="201"/>
      <c r="E260" s="202"/>
      <c r="F260" s="487"/>
      <c r="G260" s="203"/>
      <c r="H260" s="261"/>
      <c r="I260" s="260"/>
      <c r="J260" s="260"/>
      <c r="K260" s="201"/>
    </row>
    <row r="261" spans="1:11" s="204" customFormat="1" ht="12.75">
      <c r="A261" s="216">
        <v>2</v>
      </c>
      <c r="B261" s="499" t="s">
        <v>261</v>
      </c>
      <c r="C261" s="201"/>
      <c r="D261" s="201"/>
      <c r="E261" s="202"/>
      <c r="F261" s="487"/>
      <c r="G261" s="203"/>
      <c r="H261" s="261"/>
      <c r="I261" s="260"/>
      <c r="J261" s="260"/>
      <c r="K261" s="201"/>
    </row>
    <row r="262" spans="1:14" s="204" customFormat="1" ht="12.75">
      <c r="A262" s="265"/>
      <c r="B262" s="206">
        <v>1</v>
      </c>
      <c r="C262" s="206" t="s">
        <v>802</v>
      </c>
      <c r="D262" s="206"/>
      <c r="E262" s="202" t="s">
        <v>306</v>
      </c>
      <c r="F262" s="487">
        <v>17800</v>
      </c>
      <c r="G262" s="203"/>
      <c r="H262" s="261"/>
      <c r="I262" s="260">
        <v>14700</v>
      </c>
      <c r="J262" s="260"/>
      <c r="K262" s="60">
        <f>F262*0.9</f>
        <v>16020</v>
      </c>
      <c r="M262" s="220"/>
      <c r="N262" s="220"/>
    </row>
    <row r="263" spans="1:11" s="204" customFormat="1" ht="12.75">
      <c r="A263" s="205"/>
      <c r="B263" s="206"/>
      <c r="C263" s="206"/>
      <c r="D263" s="206"/>
      <c r="E263" s="239"/>
      <c r="F263" s="487"/>
      <c r="G263" s="203"/>
      <c r="H263" s="261"/>
      <c r="I263" s="260"/>
      <c r="J263" s="260"/>
      <c r="K263" s="201"/>
    </row>
    <row r="264" spans="1:11" s="204" customFormat="1" ht="12.75">
      <c r="A264" s="216">
        <v>3</v>
      </c>
      <c r="B264" s="499" t="s">
        <v>702</v>
      </c>
      <c r="C264" s="206"/>
      <c r="D264" s="206"/>
      <c r="E264" s="239"/>
      <c r="F264" s="487"/>
      <c r="G264" s="203"/>
      <c r="H264" s="261"/>
      <c r="I264" s="260"/>
      <c r="J264" s="260"/>
      <c r="K264" s="201"/>
    </row>
    <row r="265" spans="1:11" s="204" customFormat="1" ht="12.75">
      <c r="A265" s="265"/>
      <c r="B265" s="206">
        <v>1</v>
      </c>
      <c r="C265" s="206" t="s">
        <v>704</v>
      </c>
      <c r="D265" s="206"/>
      <c r="E265" s="221" t="s">
        <v>306</v>
      </c>
      <c r="F265" s="487">
        <v>21300</v>
      </c>
      <c r="G265" s="203"/>
      <c r="H265" s="261"/>
      <c r="I265" s="260">
        <v>16850</v>
      </c>
      <c r="J265" s="260"/>
      <c r="K265" s="60">
        <f>F265*0.9</f>
        <v>19170</v>
      </c>
    </row>
    <row r="266" spans="1:11" s="204" customFormat="1" ht="12.75">
      <c r="A266" s="216"/>
      <c r="B266" s="206">
        <v>2</v>
      </c>
      <c r="C266" s="206" t="s">
        <v>703</v>
      </c>
      <c r="D266" s="206"/>
      <c r="E266" s="221" t="s">
        <v>306</v>
      </c>
      <c r="F266" s="487">
        <v>20400</v>
      </c>
      <c r="G266" s="203"/>
      <c r="H266" s="261"/>
      <c r="I266" s="260">
        <v>17650</v>
      </c>
      <c r="J266" s="260"/>
      <c r="K266" s="60">
        <f>F266*0.9</f>
        <v>18360</v>
      </c>
    </row>
    <row r="267" spans="1:11" s="204" customFormat="1" ht="12.75">
      <c r="A267" s="205"/>
      <c r="B267" s="206"/>
      <c r="C267" s="206"/>
      <c r="D267" s="206"/>
      <c r="E267" s="239"/>
      <c r="F267" s="487"/>
      <c r="G267" s="203"/>
      <c r="H267" s="261"/>
      <c r="I267" s="260"/>
      <c r="J267" s="260"/>
      <c r="K267" s="201"/>
    </row>
    <row r="268" spans="1:11" s="204" customFormat="1" ht="12.75">
      <c r="A268" s="216">
        <v>4</v>
      </c>
      <c r="B268" s="499" t="s">
        <v>684</v>
      </c>
      <c r="C268" s="206"/>
      <c r="D268" s="206"/>
      <c r="E268" s="239"/>
      <c r="F268" s="487"/>
      <c r="G268" s="203"/>
      <c r="H268" s="261"/>
      <c r="I268" s="260"/>
      <c r="J268" s="260"/>
      <c r="K268" s="201"/>
    </row>
    <row r="269" spans="1:11" s="204" customFormat="1" ht="12.75">
      <c r="A269" s="265"/>
      <c r="B269" s="236">
        <v>1</v>
      </c>
      <c r="C269" s="206" t="s">
        <v>201</v>
      </c>
      <c r="D269" s="201"/>
      <c r="E269" s="202" t="s">
        <v>306</v>
      </c>
      <c r="F269" s="490">
        <v>20400</v>
      </c>
      <c r="G269" s="203"/>
      <c r="H269" s="261"/>
      <c r="I269" s="260">
        <v>16200</v>
      </c>
      <c r="J269" s="201">
        <v>14700</v>
      </c>
      <c r="K269" s="60">
        <f>F269*0.9</f>
        <v>18360</v>
      </c>
    </row>
    <row r="270" spans="1:11" s="204" customFormat="1" ht="12.75">
      <c r="A270" s="216"/>
      <c r="B270" s="206">
        <v>2</v>
      </c>
      <c r="C270" s="236" t="s">
        <v>685</v>
      </c>
      <c r="D270" s="201"/>
      <c r="E270" s="202" t="s">
        <v>306</v>
      </c>
      <c r="F270" s="487">
        <v>20000</v>
      </c>
      <c r="G270" s="203"/>
      <c r="H270" s="261"/>
      <c r="I270" s="260">
        <v>16850</v>
      </c>
      <c r="J270" s="260"/>
      <c r="K270" s="60">
        <f>F270*0.9</f>
        <v>18000</v>
      </c>
    </row>
    <row r="271" spans="1:11" s="204" customFormat="1" ht="12.75">
      <c r="A271" s="216"/>
      <c r="B271" s="206">
        <v>3</v>
      </c>
      <c r="C271" s="206" t="s">
        <v>139</v>
      </c>
      <c r="D271" s="206"/>
      <c r="E271" s="221" t="s">
        <v>306</v>
      </c>
      <c r="F271" s="487">
        <v>36300</v>
      </c>
      <c r="G271" s="203"/>
      <c r="H271" s="261"/>
      <c r="I271" s="260">
        <v>30000</v>
      </c>
      <c r="J271" s="260"/>
      <c r="K271" s="60">
        <f>F271*0.9</f>
        <v>32670</v>
      </c>
    </row>
    <row r="272" spans="1:11" s="204" customFormat="1" ht="12.75">
      <c r="A272" s="216"/>
      <c r="B272" s="201"/>
      <c r="C272" s="201"/>
      <c r="D272" s="201"/>
      <c r="E272" s="202"/>
      <c r="F272" s="487"/>
      <c r="G272" s="203"/>
      <c r="H272" s="261"/>
      <c r="I272" s="283"/>
      <c r="J272" s="260"/>
      <c r="K272" s="201"/>
    </row>
    <row r="273" spans="1:11" s="204" customFormat="1" ht="12.75">
      <c r="A273" s="213" t="s">
        <v>799</v>
      </c>
      <c r="B273" s="201"/>
      <c r="C273" s="201"/>
      <c r="D273" s="201"/>
      <c r="E273" s="202"/>
      <c r="F273" s="487"/>
      <c r="G273" s="203"/>
      <c r="H273" s="261"/>
      <c r="I273" s="281"/>
      <c r="J273" s="260"/>
      <c r="K273" s="201"/>
    </row>
    <row r="274" spans="1:11" s="226" customFormat="1" ht="12.75">
      <c r="A274" s="222">
        <v>1</v>
      </c>
      <c r="B274" s="223" t="s">
        <v>772</v>
      </c>
      <c r="C274" s="224"/>
      <c r="D274" s="224"/>
      <c r="E274" s="229"/>
      <c r="F274" s="491"/>
      <c r="G274" s="225"/>
      <c r="H274" s="311"/>
      <c r="I274" s="281"/>
      <c r="J274" s="283"/>
      <c r="K274" s="224"/>
    </row>
    <row r="275" spans="1:12" s="157" customFormat="1" ht="12.75">
      <c r="A275" s="227"/>
      <c r="B275" s="228">
        <v>1</v>
      </c>
      <c r="C275" s="228" t="s">
        <v>735</v>
      </c>
      <c r="D275" s="224"/>
      <c r="E275" s="229" t="s">
        <v>914</v>
      </c>
      <c r="F275" s="491">
        <v>5000</v>
      </c>
      <c r="G275" s="225"/>
      <c r="H275" s="311"/>
      <c r="I275" s="281">
        <v>4100</v>
      </c>
      <c r="J275" s="283"/>
      <c r="K275" s="60">
        <f aca="true" t="shared" si="7" ref="K275:K303">F275*0.9</f>
        <v>4500</v>
      </c>
      <c r="L275" s="230" t="s">
        <v>991</v>
      </c>
    </row>
    <row r="276" spans="1:12" s="157" customFormat="1" ht="12.75">
      <c r="A276" s="211"/>
      <c r="B276" s="165">
        <v>2</v>
      </c>
      <c r="C276" s="165" t="s">
        <v>734</v>
      </c>
      <c r="D276" s="168"/>
      <c r="E276" s="163" t="s">
        <v>914</v>
      </c>
      <c r="F276" s="488">
        <v>7800</v>
      </c>
      <c r="G276" s="122"/>
      <c r="H276" s="305"/>
      <c r="I276" s="281">
        <v>6000</v>
      </c>
      <c r="J276" s="281"/>
      <c r="K276" s="60">
        <f t="shared" si="7"/>
        <v>7020</v>
      </c>
      <c r="L276" s="230" t="s">
        <v>992</v>
      </c>
    </row>
    <row r="277" spans="1:12" s="157" customFormat="1" ht="12.75">
      <c r="A277" s="211"/>
      <c r="B277" s="228">
        <v>3</v>
      </c>
      <c r="C277" s="165" t="s">
        <v>733</v>
      </c>
      <c r="D277" s="168"/>
      <c r="E277" s="163" t="s">
        <v>914</v>
      </c>
      <c r="F277" s="488">
        <v>12400</v>
      </c>
      <c r="G277" s="122"/>
      <c r="H277" s="305"/>
      <c r="I277" s="281">
        <v>10250</v>
      </c>
      <c r="J277" s="281"/>
      <c r="K277" s="60">
        <f t="shared" si="7"/>
        <v>11160</v>
      </c>
      <c r="L277" s="230" t="s">
        <v>993</v>
      </c>
    </row>
    <row r="278" spans="1:12" s="157" customFormat="1" ht="12.75">
      <c r="A278" s="211"/>
      <c r="B278" s="165">
        <v>4</v>
      </c>
      <c r="C278" s="165" t="s">
        <v>739</v>
      </c>
      <c r="D278" s="168"/>
      <c r="E278" s="163" t="s">
        <v>914</v>
      </c>
      <c r="F278" s="488">
        <v>16100</v>
      </c>
      <c r="G278" s="122"/>
      <c r="H278" s="305"/>
      <c r="I278" s="281">
        <v>13000</v>
      </c>
      <c r="J278" s="281"/>
      <c r="K278" s="60">
        <f t="shared" si="7"/>
        <v>14490</v>
      </c>
      <c r="L278" s="230" t="s">
        <v>994</v>
      </c>
    </row>
    <row r="279" spans="1:12" s="157" customFormat="1" ht="12.75">
      <c r="A279" s="211"/>
      <c r="B279" s="228">
        <v>5</v>
      </c>
      <c r="C279" s="165" t="s">
        <v>2</v>
      </c>
      <c r="D279" s="168"/>
      <c r="E279" s="163" t="s">
        <v>914</v>
      </c>
      <c r="F279" s="488">
        <v>25100</v>
      </c>
      <c r="G279" s="122"/>
      <c r="H279" s="305"/>
      <c r="I279" s="281">
        <v>20200</v>
      </c>
      <c r="J279" s="281"/>
      <c r="K279" s="60">
        <f t="shared" si="7"/>
        <v>22590</v>
      </c>
      <c r="L279" s="230" t="s">
        <v>995</v>
      </c>
    </row>
    <row r="280" spans="1:12" s="157" customFormat="1" ht="12.75">
      <c r="A280" s="211"/>
      <c r="B280" s="165">
        <v>6</v>
      </c>
      <c r="C280" s="165" t="s">
        <v>732</v>
      </c>
      <c r="D280" s="168"/>
      <c r="E280" s="163" t="s">
        <v>914</v>
      </c>
      <c r="F280" s="488">
        <v>37500</v>
      </c>
      <c r="G280" s="122"/>
      <c r="H280" s="305"/>
      <c r="I280" s="281">
        <v>30500</v>
      </c>
      <c r="J280" s="281"/>
      <c r="K280" s="60">
        <f t="shared" si="7"/>
        <v>33750</v>
      </c>
      <c r="L280" s="230" t="s">
        <v>996</v>
      </c>
    </row>
    <row r="281" spans="1:12" s="157" customFormat="1" ht="12.75">
      <c r="A281" s="211"/>
      <c r="B281" s="228">
        <v>7</v>
      </c>
      <c r="C281" s="165" t="s">
        <v>740</v>
      </c>
      <c r="D281" s="231"/>
      <c r="E281" s="164" t="s">
        <v>914</v>
      </c>
      <c r="F281" s="488">
        <v>54700</v>
      </c>
      <c r="G281" s="122"/>
      <c r="H281" s="305"/>
      <c r="I281" s="281">
        <v>43750</v>
      </c>
      <c r="J281" s="281"/>
      <c r="K281" s="60">
        <f t="shared" si="7"/>
        <v>49230</v>
      </c>
      <c r="L281" s="230" t="s">
        <v>997</v>
      </c>
    </row>
    <row r="282" spans="1:12" s="157" customFormat="1" ht="12.75">
      <c r="A282" s="211"/>
      <c r="B282" s="165">
        <v>8</v>
      </c>
      <c r="C282" s="165" t="s">
        <v>731</v>
      </c>
      <c r="D282" s="168"/>
      <c r="E282" s="163" t="s">
        <v>914</v>
      </c>
      <c r="F282" s="488">
        <v>79900</v>
      </c>
      <c r="G282" s="122"/>
      <c r="H282" s="305"/>
      <c r="I282" s="281">
        <v>62650</v>
      </c>
      <c r="J282" s="281"/>
      <c r="K282" s="60">
        <f t="shared" si="7"/>
        <v>71910</v>
      </c>
      <c r="L282" s="230" t="s">
        <v>998</v>
      </c>
    </row>
    <row r="283" spans="1:12" s="157" customFormat="1" ht="12.75">
      <c r="A283" s="211"/>
      <c r="B283" s="228">
        <v>9</v>
      </c>
      <c r="C283" s="165" t="s">
        <v>730</v>
      </c>
      <c r="D283" s="168"/>
      <c r="E283" s="163" t="s">
        <v>914</v>
      </c>
      <c r="F283" s="488">
        <v>116100</v>
      </c>
      <c r="G283" s="122"/>
      <c r="H283" s="305"/>
      <c r="I283" s="281">
        <v>93550</v>
      </c>
      <c r="J283" s="281"/>
      <c r="K283" s="60">
        <f t="shared" si="7"/>
        <v>104490</v>
      </c>
      <c r="L283" s="230" t="s">
        <v>999</v>
      </c>
    </row>
    <row r="284" spans="1:12" s="157" customFormat="1" ht="12.75">
      <c r="A284" s="211"/>
      <c r="B284" s="165">
        <v>10</v>
      </c>
      <c r="C284" s="165" t="s">
        <v>1008</v>
      </c>
      <c r="D284" s="168"/>
      <c r="E284" s="163" t="s">
        <v>914</v>
      </c>
      <c r="F284" s="484">
        <v>192600</v>
      </c>
      <c r="G284" s="122"/>
      <c r="H284" s="305"/>
      <c r="I284" s="281"/>
      <c r="J284" s="281"/>
      <c r="K284" s="60">
        <f t="shared" si="7"/>
        <v>173340</v>
      </c>
      <c r="L284" s="230"/>
    </row>
    <row r="285" spans="1:14" s="157" customFormat="1" ht="12.75">
      <c r="A285" s="211"/>
      <c r="B285" s="228">
        <v>11</v>
      </c>
      <c r="C285" s="165" t="s">
        <v>729</v>
      </c>
      <c r="D285" s="168"/>
      <c r="E285" s="163" t="s">
        <v>914</v>
      </c>
      <c r="F285" s="488">
        <v>250400</v>
      </c>
      <c r="G285" s="122"/>
      <c r="H285" s="305"/>
      <c r="I285" s="281">
        <v>200400</v>
      </c>
      <c r="J285" s="281"/>
      <c r="K285" s="60">
        <f t="shared" si="7"/>
        <v>225360</v>
      </c>
      <c r="L285" s="230" t="s">
        <v>1002</v>
      </c>
      <c r="M285" s="232">
        <v>123500</v>
      </c>
      <c r="N285" s="233" t="s">
        <v>1001</v>
      </c>
    </row>
    <row r="286" spans="1:12" s="157" customFormat="1" ht="12.75">
      <c r="A286" s="211"/>
      <c r="B286" s="165">
        <v>12</v>
      </c>
      <c r="C286" s="165" t="s">
        <v>728</v>
      </c>
      <c r="D286" s="168"/>
      <c r="E286" s="163" t="s">
        <v>914</v>
      </c>
      <c r="F286" s="488">
        <v>390200</v>
      </c>
      <c r="G286" s="122"/>
      <c r="H286" s="305"/>
      <c r="I286" s="281">
        <v>316650</v>
      </c>
      <c r="J286" s="281"/>
      <c r="K286" s="60">
        <f t="shared" si="7"/>
        <v>351180</v>
      </c>
      <c r="L286" s="230" t="s">
        <v>1003</v>
      </c>
    </row>
    <row r="287" spans="1:12" s="157" customFormat="1" ht="12.75">
      <c r="A287" s="211"/>
      <c r="B287" s="228">
        <v>13</v>
      </c>
      <c r="C287" s="165" t="s">
        <v>726</v>
      </c>
      <c r="D287" s="168"/>
      <c r="E287" s="163" t="s">
        <v>914</v>
      </c>
      <c r="F287" s="488">
        <v>613100</v>
      </c>
      <c r="G287" s="122"/>
      <c r="H287" s="305"/>
      <c r="I287" s="283">
        <v>499500</v>
      </c>
      <c r="J287" s="281"/>
      <c r="K287" s="60">
        <f t="shared" si="7"/>
        <v>551790</v>
      </c>
      <c r="L287" s="230" t="s">
        <v>1005</v>
      </c>
    </row>
    <row r="288" spans="1:14" s="157" customFormat="1" ht="12.75">
      <c r="A288" s="211"/>
      <c r="B288" s="165">
        <v>14</v>
      </c>
      <c r="C288" s="165" t="s">
        <v>727</v>
      </c>
      <c r="D288" s="168"/>
      <c r="E288" s="163" t="s">
        <v>914</v>
      </c>
      <c r="F288" s="488">
        <v>963300</v>
      </c>
      <c r="G288" s="122"/>
      <c r="H288" s="305"/>
      <c r="I288" s="283">
        <v>796100</v>
      </c>
      <c r="J288" s="281"/>
      <c r="K288" s="60">
        <f t="shared" si="7"/>
        <v>866970</v>
      </c>
      <c r="L288" s="230" t="s">
        <v>1006</v>
      </c>
      <c r="M288" s="232">
        <v>430000</v>
      </c>
      <c r="N288" s="233" t="s">
        <v>1004</v>
      </c>
    </row>
    <row r="289" spans="1:14" s="157" customFormat="1" ht="12.75">
      <c r="A289" s="212"/>
      <c r="B289" s="228">
        <v>15</v>
      </c>
      <c r="C289" s="165" t="s">
        <v>738</v>
      </c>
      <c r="D289" s="168"/>
      <c r="E289" s="163" t="s">
        <v>914</v>
      </c>
      <c r="F289" s="488">
        <v>1665000</v>
      </c>
      <c r="G289" s="122"/>
      <c r="H289" s="305"/>
      <c r="I289" s="283">
        <v>1342050</v>
      </c>
      <c r="J289" s="281"/>
      <c r="K289" s="60">
        <f t="shared" si="7"/>
        <v>1498500</v>
      </c>
      <c r="L289" s="230" t="s">
        <v>1</v>
      </c>
      <c r="M289" s="232">
        <v>1072000</v>
      </c>
      <c r="N289" s="233" t="s">
        <v>1007</v>
      </c>
    </row>
    <row r="290" spans="1:11" s="226" customFormat="1" ht="12.75">
      <c r="A290" s="222">
        <v>2</v>
      </c>
      <c r="B290" s="396" t="s">
        <v>1011</v>
      </c>
      <c r="C290" s="224"/>
      <c r="D290" s="224"/>
      <c r="E290" s="229"/>
      <c r="F290" s="491"/>
      <c r="G290" s="225"/>
      <c r="H290" s="311"/>
      <c r="I290" s="281"/>
      <c r="J290" s="283"/>
      <c r="K290" s="224"/>
    </row>
    <row r="291" spans="1:12" s="157" customFormat="1" ht="12.75">
      <c r="A291" s="227"/>
      <c r="B291" s="395">
        <v>1</v>
      </c>
      <c r="C291" s="395" t="s">
        <v>1012</v>
      </c>
      <c r="D291" s="224"/>
      <c r="E291" s="229" t="s">
        <v>914</v>
      </c>
      <c r="F291" s="491">
        <v>6400</v>
      </c>
      <c r="G291" s="225"/>
      <c r="H291" s="311"/>
      <c r="I291" s="281">
        <v>4100</v>
      </c>
      <c r="J291" s="283"/>
      <c r="K291" s="60">
        <f aca="true" t="shared" si="8" ref="K291:K297">F291*0.9</f>
        <v>5760</v>
      </c>
      <c r="L291" s="230" t="s">
        <v>991</v>
      </c>
    </row>
    <row r="292" spans="1:12" s="157" customFormat="1" ht="12.75">
      <c r="A292" s="211"/>
      <c r="B292" s="395">
        <v>2</v>
      </c>
      <c r="C292" s="395" t="s">
        <v>1013</v>
      </c>
      <c r="D292" s="224"/>
      <c r="E292" s="229" t="s">
        <v>914</v>
      </c>
      <c r="F292" s="491">
        <v>7600</v>
      </c>
      <c r="G292" s="122"/>
      <c r="H292" s="305"/>
      <c r="I292" s="281">
        <v>6000</v>
      </c>
      <c r="J292" s="281"/>
      <c r="K292" s="60">
        <f t="shared" si="8"/>
        <v>6840</v>
      </c>
      <c r="L292" s="230" t="s">
        <v>992</v>
      </c>
    </row>
    <row r="293" spans="1:12" s="157" customFormat="1" ht="12.75">
      <c r="A293" s="211"/>
      <c r="B293" s="395">
        <v>3</v>
      </c>
      <c r="C293" s="395" t="s">
        <v>1014</v>
      </c>
      <c r="D293" s="224"/>
      <c r="E293" s="229" t="s">
        <v>914</v>
      </c>
      <c r="F293" s="491">
        <v>9500</v>
      </c>
      <c r="G293" s="122"/>
      <c r="H293" s="305"/>
      <c r="I293" s="281">
        <v>10250</v>
      </c>
      <c r="J293" s="281"/>
      <c r="K293" s="60">
        <f t="shared" si="8"/>
        <v>8550</v>
      </c>
      <c r="L293" s="230" t="s">
        <v>993</v>
      </c>
    </row>
    <row r="294" spans="1:12" s="157" customFormat="1" ht="12.75">
      <c r="A294" s="211"/>
      <c r="B294" s="395">
        <v>4</v>
      </c>
      <c r="C294" s="395" t="s">
        <v>1296</v>
      </c>
      <c r="D294" s="224"/>
      <c r="E294" s="229" t="s">
        <v>914</v>
      </c>
      <c r="F294" s="491">
        <v>16100</v>
      </c>
      <c r="G294" s="122"/>
      <c r="H294" s="305"/>
      <c r="I294" s="281">
        <v>13000</v>
      </c>
      <c r="J294" s="281"/>
      <c r="K294" s="60">
        <f t="shared" si="8"/>
        <v>14490</v>
      </c>
      <c r="L294" s="230" t="s">
        <v>994</v>
      </c>
    </row>
    <row r="295" spans="1:12" s="157" customFormat="1" ht="12.75">
      <c r="A295" s="211"/>
      <c r="B295" s="395">
        <v>5</v>
      </c>
      <c r="C295" s="395" t="s">
        <v>1015</v>
      </c>
      <c r="D295" s="224"/>
      <c r="E295" s="229" t="s">
        <v>914</v>
      </c>
      <c r="F295" s="491">
        <v>17600</v>
      </c>
      <c r="G295" s="122"/>
      <c r="H295" s="305"/>
      <c r="I295" s="281">
        <v>20200</v>
      </c>
      <c r="J295" s="281"/>
      <c r="K295" s="60">
        <f t="shared" si="8"/>
        <v>15840</v>
      </c>
      <c r="L295" s="230" t="s">
        <v>995</v>
      </c>
    </row>
    <row r="296" spans="1:12" s="157" customFormat="1" ht="12.75">
      <c r="A296" s="211"/>
      <c r="B296" s="395">
        <v>6</v>
      </c>
      <c r="C296" s="395" t="s">
        <v>1016</v>
      </c>
      <c r="D296" s="224"/>
      <c r="E296" s="229" t="s">
        <v>914</v>
      </c>
      <c r="F296" s="491">
        <v>25900</v>
      </c>
      <c r="G296" s="122"/>
      <c r="H296" s="305"/>
      <c r="I296" s="281"/>
      <c r="J296" s="281"/>
      <c r="K296" s="60">
        <f t="shared" si="8"/>
        <v>23310</v>
      </c>
      <c r="L296" s="230"/>
    </row>
    <row r="297" spans="1:12" s="157" customFormat="1" ht="12.75">
      <c r="A297" s="211"/>
      <c r="B297" s="395">
        <v>7</v>
      </c>
      <c r="C297" s="395" t="s">
        <v>1295</v>
      </c>
      <c r="D297" s="224"/>
      <c r="E297" s="229" t="s">
        <v>914</v>
      </c>
      <c r="F297" s="491">
        <v>33000</v>
      </c>
      <c r="G297" s="122"/>
      <c r="H297" s="305"/>
      <c r="I297" s="281">
        <v>30500</v>
      </c>
      <c r="J297" s="281"/>
      <c r="K297" s="60">
        <f t="shared" si="8"/>
        <v>29700</v>
      </c>
      <c r="L297" s="230" t="s">
        <v>996</v>
      </c>
    </row>
    <row r="298" spans="1:12" s="157" customFormat="1" ht="12.75">
      <c r="A298" s="211"/>
      <c r="B298" s="395">
        <v>8</v>
      </c>
      <c r="C298" s="395" t="s">
        <v>1017</v>
      </c>
      <c r="D298" s="224"/>
      <c r="E298" s="229" t="s">
        <v>914</v>
      </c>
      <c r="F298" s="491">
        <v>47900</v>
      </c>
      <c r="G298" s="122"/>
      <c r="H298" s="305"/>
      <c r="I298" s="281">
        <v>30500</v>
      </c>
      <c r="J298" s="281"/>
      <c r="K298" s="60">
        <f>F298*0.9</f>
        <v>43110</v>
      </c>
      <c r="L298" s="230" t="s">
        <v>996</v>
      </c>
    </row>
    <row r="299" spans="1:12" s="157" customFormat="1" ht="12.75">
      <c r="A299" s="211"/>
      <c r="B299" s="395">
        <v>9</v>
      </c>
      <c r="C299" s="395" t="s">
        <v>1018</v>
      </c>
      <c r="D299" s="224"/>
      <c r="E299" s="229" t="s">
        <v>914</v>
      </c>
      <c r="F299" s="491">
        <v>71500</v>
      </c>
      <c r="G299" s="122"/>
      <c r="H299" s="305"/>
      <c r="I299" s="281"/>
      <c r="J299" s="281"/>
      <c r="K299" s="60">
        <f>F299*0.9</f>
        <v>64350</v>
      </c>
      <c r="L299" s="246"/>
    </row>
    <row r="300" spans="1:11" s="226" customFormat="1" ht="12.75">
      <c r="A300" s="222">
        <v>3</v>
      </c>
      <c r="B300" s="394" t="s">
        <v>1297</v>
      </c>
      <c r="C300" s="395"/>
      <c r="D300" s="224"/>
      <c r="E300" s="229"/>
      <c r="F300" s="491"/>
      <c r="G300" s="225"/>
      <c r="H300" s="311"/>
      <c r="I300" s="283"/>
      <c r="J300" s="283"/>
      <c r="K300" s="224"/>
    </row>
    <row r="301" spans="1:11" s="226" customFormat="1" ht="12.75">
      <c r="A301" s="227"/>
      <c r="B301" s="224">
        <v>1</v>
      </c>
      <c r="C301" s="224" t="s">
        <v>736</v>
      </c>
      <c r="D301" s="224"/>
      <c r="E301" s="229" t="s">
        <v>914</v>
      </c>
      <c r="F301" s="491">
        <v>131200</v>
      </c>
      <c r="G301" s="225"/>
      <c r="H301" s="311"/>
      <c r="I301" s="283">
        <v>108450</v>
      </c>
      <c r="J301" s="283"/>
      <c r="K301" s="60">
        <f t="shared" si="7"/>
        <v>118080</v>
      </c>
    </row>
    <row r="302" spans="1:11" s="226" customFormat="1" ht="12.75">
      <c r="A302" s="227"/>
      <c r="B302" s="224">
        <v>2</v>
      </c>
      <c r="C302" s="224" t="s">
        <v>580</v>
      </c>
      <c r="D302" s="224"/>
      <c r="E302" s="229" t="s">
        <v>914</v>
      </c>
      <c r="F302" s="491">
        <v>178300</v>
      </c>
      <c r="G302" s="225"/>
      <c r="H302" s="311"/>
      <c r="I302" s="260">
        <v>147300</v>
      </c>
      <c r="J302" s="283"/>
      <c r="K302" s="60">
        <f t="shared" si="7"/>
        <v>160470</v>
      </c>
    </row>
    <row r="303" spans="1:11" s="226" customFormat="1" ht="12.75">
      <c r="A303" s="227"/>
      <c r="B303" s="224">
        <v>3</v>
      </c>
      <c r="C303" s="224" t="s">
        <v>737</v>
      </c>
      <c r="D303" s="224"/>
      <c r="E303" s="229" t="s">
        <v>914</v>
      </c>
      <c r="F303" s="491">
        <v>334100</v>
      </c>
      <c r="G303" s="225"/>
      <c r="H303" s="311"/>
      <c r="I303" s="260">
        <v>227300</v>
      </c>
      <c r="J303" s="283"/>
      <c r="K303" s="60">
        <f t="shared" si="7"/>
        <v>300690</v>
      </c>
    </row>
    <row r="304" spans="1:12" s="226" customFormat="1" ht="12.75">
      <c r="A304" s="234"/>
      <c r="B304" s="228"/>
      <c r="C304" s="228"/>
      <c r="D304" s="228"/>
      <c r="E304" s="384"/>
      <c r="F304" s="491"/>
      <c r="G304" s="225"/>
      <c r="H304" s="311"/>
      <c r="I304" s="260"/>
      <c r="J304" s="283"/>
      <c r="K304" s="224"/>
      <c r="L304" s="235"/>
    </row>
    <row r="305" spans="1:12" s="204" customFormat="1" ht="12.75">
      <c r="A305" s="213" t="s">
        <v>800</v>
      </c>
      <c r="B305" s="201"/>
      <c r="C305" s="201"/>
      <c r="D305" s="201"/>
      <c r="E305" s="202"/>
      <c r="F305" s="487"/>
      <c r="G305" s="203"/>
      <c r="H305" s="261"/>
      <c r="I305" s="260"/>
      <c r="J305" s="260"/>
      <c r="K305" s="201"/>
      <c r="L305" s="236"/>
    </row>
    <row r="306" spans="1:12" s="204" customFormat="1" ht="12.75">
      <c r="A306" s="216">
        <v>1</v>
      </c>
      <c r="B306" s="394" t="s">
        <v>265</v>
      </c>
      <c r="C306" s="201"/>
      <c r="D306" s="201"/>
      <c r="E306" s="202"/>
      <c r="F306" s="487"/>
      <c r="G306" s="203"/>
      <c r="H306" s="261"/>
      <c r="I306" s="260"/>
      <c r="J306" s="260"/>
      <c r="K306" s="201"/>
      <c r="L306" s="236"/>
    </row>
    <row r="307" spans="1:12" s="204" customFormat="1" ht="12.75">
      <c r="A307" s="216"/>
      <c r="B307" s="237">
        <v>1</v>
      </c>
      <c r="C307" s="60" t="s">
        <v>1298</v>
      </c>
      <c r="D307" s="201"/>
      <c r="E307" s="202" t="s">
        <v>262</v>
      </c>
      <c r="F307" s="487">
        <v>108000</v>
      </c>
      <c r="G307" s="203"/>
      <c r="H307" s="261"/>
      <c r="I307" s="260"/>
      <c r="J307" s="260"/>
      <c r="K307" s="201"/>
      <c r="L307" s="238"/>
    </row>
    <row r="308" spans="1:12" s="204" customFormat="1" ht="12.75">
      <c r="A308" s="216"/>
      <c r="B308" s="201">
        <v>2</v>
      </c>
      <c r="C308" s="60" t="s">
        <v>1299</v>
      </c>
      <c r="D308" s="201"/>
      <c r="E308" s="202" t="s">
        <v>262</v>
      </c>
      <c r="F308" s="487">
        <v>61000</v>
      </c>
      <c r="G308" s="203"/>
      <c r="H308" s="261"/>
      <c r="I308" s="260">
        <v>89600</v>
      </c>
      <c r="J308" s="260"/>
      <c r="K308" s="60">
        <f>F308*0.9</f>
        <v>54900</v>
      </c>
      <c r="L308" s="236"/>
    </row>
    <row r="309" spans="1:19" s="204" customFormat="1" ht="12.75">
      <c r="A309" s="216"/>
      <c r="B309" s="237">
        <v>3</v>
      </c>
      <c r="C309" s="60" t="s">
        <v>1449</v>
      </c>
      <c r="D309" s="201"/>
      <c r="E309" s="202" t="s">
        <v>262</v>
      </c>
      <c r="F309" s="487">
        <v>80000</v>
      </c>
      <c r="G309" s="203"/>
      <c r="H309" s="261"/>
      <c r="I309" s="260"/>
      <c r="J309" s="260"/>
      <c r="K309" s="201"/>
      <c r="L309" s="238"/>
      <c r="M309" s="236"/>
      <c r="N309" s="236"/>
      <c r="O309" s="236"/>
      <c r="P309" s="236"/>
      <c r="Q309" s="236"/>
      <c r="R309" s="236"/>
      <c r="S309" s="236"/>
    </row>
    <row r="310" spans="1:19" s="204" customFormat="1" ht="12.75">
      <c r="A310" s="216"/>
      <c r="B310" s="201">
        <v>4</v>
      </c>
      <c r="C310" s="60" t="s">
        <v>1450</v>
      </c>
      <c r="D310" s="201"/>
      <c r="E310" s="202" t="s">
        <v>262</v>
      </c>
      <c r="F310" s="487">
        <v>101000</v>
      </c>
      <c r="G310" s="203"/>
      <c r="H310" s="261"/>
      <c r="I310" s="260">
        <v>50700</v>
      </c>
      <c r="J310" s="260"/>
      <c r="K310" s="60">
        <f>F310*0.9</f>
        <v>90900</v>
      </c>
      <c r="L310" s="236"/>
      <c r="M310" s="236"/>
      <c r="N310" s="236"/>
      <c r="O310" s="236"/>
      <c r="P310" s="236"/>
      <c r="Q310" s="236"/>
      <c r="R310" s="236"/>
      <c r="S310" s="236"/>
    </row>
    <row r="311" spans="1:19" s="204" customFormat="1" ht="12.75">
      <c r="A311" s="216"/>
      <c r="B311" s="237">
        <v>5</v>
      </c>
      <c r="C311" s="60" t="s">
        <v>1300</v>
      </c>
      <c r="D311" s="201"/>
      <c r="E311" s="202" t="s">
        <v>262</v>
      </c>
      <c r="F311" s="487">
        <v>148700</v>
      </c>
      <c r="G311" s="203"/>
      <c r="H311" s="261"/>
      <c r="I311" s="260">
        <v>65700</v>
      </c>
      <c r="J311" s="260"/>
      <c r="K311" s="60">
        <f>F311*0.9</f>
        <v>133830</v>
      </c>
      <c r="L311" s="238"/>
      <c r="M311" s="236"/>
      <c r="N311" s="236"/>
      <c r="O311" s="236"/>
      <c r="P311" s="236"/>
      <c r="Q311" s="236"/>
      <c r="R311" s="236"/>
      <c r="S311" s="236"/>
    </row>
    <row r="312" spans="1:12" s="204" customFormat="1" ht="12.75">
      <c r="A312" s="216"/>
      <c r="B312" s="201">
        <v>6</v>
      </c>
      <c r="C312" s="60" t="s">
        <v>1451</v>
      </c>
      <c r="D312" s="201"/>
      <c r="E312" s="202" t="s">
        <v>262</v>
      </c>
      <c r="F312" s="487">
        <v>223100</v>
      </c>
      <c r="G312" s="203"/>
      <c r="H312" s="261"/>
      <c r="I312" s="260">
        <v>83600</v>
      </c>
      <c r="J312" s="260"/>
      <c r="K312" s="60">
        <f>F312*0.9</f>
        <v>200790</v>
      </c>
      <c r="L312" s="236"/>
    </row>
    <row r="313" spans="1:12" s="204" customFormat="1" ht="12.75">
      <c r="A313" s="216"/>
      <c r="B313" s="237">
        <v>7</v>
      </c>
      <c r="C313" s="60" t="s">
        <v>1301</v>
      </c>
      <c r="D313" s="201"/>
      <c r="E313" s="202"/>
      <c r="F313" s="487">
        <v>10000</v>
      </c>
      <c r="G313" s="203"/>
      <c r="H313" s="261"/>
      <c r="I313" s="260"/>
      <c r="J313" s="260"/>
      <c r="K313" s="201">
        <f>F313*0.9</f>
        <v>9000</v>
      </c>
      <c r="L313" s="238"/>
    </row>
    <row r="314" spans="1:12" s="204" customFormat="1" ht="12.75">
      <c r="A314" s="216"/>
      <c r="B314" s="201">
        <v>8</v>
      </c>
      <c r="C314" s="60" t="s">
        <v>1302</v>
      </c>
      <c r="D314" s="201"/>
      <c r="E314" s="202" t="s">
        <v>262</v>
      </c>
      <c r="F314" s="487">
        <v>13000</v>
      </c>
      <c r="G314" s="203"/>
      <c r="H314" s="261"/>
      <c r="I314" s="260">
        <v>122900</v>
      </c>
      <c r="J314" s="260"/>
      <c r="K314" s="60">
        <f aca="true" t="shared" si="9" ref="K314:K324">F314*0.9</f>
        <v>11700</v>
      </c>
      <c r="L314" s="236"/>
    </row>
    <row r="315" spans="1:12" s="390" customFormat="1" ht="12.75">
      <c r="A315" s="216"/>
      <c r="B315" s="237">
        <v>9</v>
      </c>
      <c r="C315" s="60" t="s">
        <v>1303</v>
      </c>
      <c r="D315" s="201"/>
      <c r="E315" s="202" t="s">
        <v>262</v>
      </c>
      <c r="F315" s="487">
        <v>17000</v>
      </c>
      <c r="G315" s="203"/>
      <c r="H315" s="387"/>
      <c r="I315" s="388">
        <v>184400</v>
      </c>
      <c r="J315" s="388"/>
      <c r="K315" s="60">
        <f t="shared" si="9"/>
        <v>15300</v>
      </c>
      <c r="L315" s="389"/>
    </row>
    <row r="316" spans="1:11" s="204" customFormat="1" ht="12.75">
      <c r="A316" s="205"/>
      <c r="B316" s="201">
        <v>10</v>
      </c>
      <c r="C316" s="60" t="s">
        <v>1304</v>
      </c>
      <c r="D316" s="206"/>
      <c r="E316" s="239" t="s">
        <v>262</v>
      </c>
      <c r="F316" s="487">
        <v>20000</v>
      </c>
      <c r="G316" s="203"/>
      <c r="H316" s="261"/>
      <c r="I316" s="260">
        <v>16500</v>
      </c>
      <c r="J316" s="260"/>
      <c r="K316" s="60">
        <f t="shared" si="9"/>
        <v>18000</v>
      </c>
    </row>
    <row r="317" spans="1:11" s="204" customFormat="1" ht="12.75">
      <c r="A317" s="205"/>
      <c r="B317" s="237">
        <v>11</v>
      </c>
      <c r="C317" s="60" t="s">
        <v>1305</v>
      </c>
      <c r="D317" s="206"/>
      <c r="E317" s="239" t="s">
        <v>262</v>
      </c>
      <c r="F317" s="487">
        <v>33000</v>
      </c>
      <c r="G317" s="203"/>
      <c r="H317" s="261"/>
      <c r="I317" s="260">
        <v>14300</v>
      </c>
      <c r="J317" s="260"/>
      <c r="K317" s="60">
        <f t="shared" si="9"/>
        <v>29700</v>
      </c>
    </row>
    <row r="318" spans="1:11" s="204" customFormat="1" ht="12.75">
      <c r="A318" s="205"/>
      <c r="B318" s="201">
        <v>12</v>
      </c>
      <c r="C318" s="60" t="s">
        <v>1306</v>
      </c>
      <c r="D318" s="206"/>
      <c r="E318" s="239" t="s">
        <v>262</v>
      </c>
      <c r="F318" s="487">
        <v>121000</v>
      </c>
      <c r="G318" s="203"/>
      <c r="H318" s="261"/>
      <c r="I318" s="260">
        <v>8350</v>
      </c>
      <c r="J318" s="260"/>
      <c r="K318" s="60">
        <f t="shared" si="9"/>
        <v>108900</v>
      </c>
    </row>
    <row r="319" spans="1:11" s="204" customFormat="1" ht="12.75">
      <c r="A319" s="205"/>
      <c r="B319" s="237">
        <v>13</v>
      </c>
      <c r="C319" s="206" t="s">
        <v>532</v>
      </c>
      <c r="D319" s="206"/>
      <c r="E319" s="239" t="s">
        <v>262</v>
      </c>
      <c r="F319" s="487">
        <v>61000</v>
      </c>
      <c r="G319" s="203"/>
      <c r="H319" s="261"/>
      <c r="I319" s="260">
        <v>61900</v>
      </c>
      <c r="J319" s="260"/>
      <c r="K319" s="60">
        <f t="shared" si="9"/>
        <v>54900</v>
      </c>
    </row>
    <row r="320" spans="1:11" s="204" customFormat="1" ht="12.75">
      <c r="A320" s="205"/>
      <c r="B320" s="201">
        <v>14</v>
      </c>
      <c r="C320" s="206" t="s">
        <v>533</v>
      </c>
      <c r="D320" s="206"/>
      <c r="E320" s="239" t="s">
        <v>262</v>
      </c>
      <c r="F320" s="487">
        <v>66000</v>
      </c>
      <c r="G320" s="203"/>
      <c r="H320" s="261"/>
      <c r="I320" s="260">
        <v>75000</v>
      </c>
      <c r="J320" s="260"/>
      <c r="K320" s="60">
        <f t="shared" si="9"/>
        <v>59400</v>
      </c>
    </row>
    <row r="321" spans="1:11" s="204" customFormat="1" ht="12.75">
      <c r="A321" s="205"/>
      <c r="B321" s="237">
        <v>15</v>
      </c>
      <c r="C321" s="206" t="s">
        <v>534</v>
      </c>
      <c r="D321" s="206"/>
      <c r="E321" s="239" t="s">
        <v>262</v>
      </c>
      <c r="F321" s="487">
        <v>81000</v>
      </c>
      <c r="G321" s="203"/>
      <c r="H321" s="261"/>
      <c r="I321" s="260">
        <v>50750</v>
      </c>
      <c r="J321" s="260"/>
      <c r="K321" s="60">
        <f t="shared" si="9"/>
        <v>72900</v>
      </c>
    </row>
    <row r="322" spans="1:11" s="204" customFormat="1" ht="12.75">
      <c r="A322" s="205"/>
      <c r="B322" s="201">
        <v>16</v>
      </c>
      <c r="C322" s="206" t="s">
        <v>535</v>
      </c>
      <c r="D322" s="206"/>
      <c r="E322" s="239" t="s">
        <v>262</v>
      </c>
      <c r="F322" s="487">
        <v>91000</v>
      </c>
      <c r="G322" s="203"/>
      <c r="H322" s="261"/>
      <c r="I322" s="260">
        <v>54250</v>
      </c>
      <c r="J322" s="260"/>
      <c r="K322" s="60">
        <f t="shared" si="9"/>
        <v>81900</v>
      </c>
    </row>
    <row r="323" spans="1:11" s="204" customFormat="1" ht="12.75">
      <c r="A323" s="205"/>
      <c r="B323" s="237">
        <v>17</v>
      </c>
      <c r="C323" s="206" t="s">
        <v>531</v>
      </c>
      <c r="D323" s="206"/>
      <c r="E323" s="239" t="s">
        <v>915</v>
      </c>
      <c r="F323" s="487">
        <v>28000</v>
      </c>
      <c r="G323" s="203"/>
      <c r="H323" s="261"/>
      <c r="I323" s="260">
        <v>22900</v>
      </c>
      <c r="J323" s="260"/>
      <c r="K323" s="60">
        <f t="shared" si="9"/>
        <v>25200</v>
      </c>
    </row>
    <row r="324" spans="1:11" s="204" customFormat="1" ht="12.75">
      <c r="A324" s="216"/>
      <c r="B324" s="201">
        <v>18</v>
      </c>
      <c r="C324" s="206" t="s">
        <v>773</v>
      </c>
      <c r="D324" s="201"/>
      <c r="E324" s="202" t="s">
        <v>262</v>
      </c>
      <c r="F324" s="487">
        <v>278000</v>
      </c>
      <c r="G324" s="203"/>
      <c r="H324" s="261"/>
      <c r="I324" s="260">
        <v>229550</v>
      </c>
      <c r="J324" s="260"/>
      <c r="K324" s="60">
        <f t="shared" si="9"/>
        <v>250200</v>
      </c>
    </row>
    <row r="325" spans="1:11" s="204" customFormat="1" ht="12.75">
      <c r="A325" s="205"/>
      <c r="B325" s="206"/>
      <c r="C325" s="206"/>
      <c r="D325" s="206"/>
      <c r="E325" s="239"/>
      <c r="F325" s="487"/>
      <c r="G325" s="203"/>
      <c r="H325" s="261"/>
      <c r="I325" s="260"/>
      <c r="J325" s="260"/>
      <c r="K325" s="201"/>
    </row>
    <row r="326" spans="1:11" s="204" customFormat="1" ht="12.75">
      <c r="A326" s="397" t="s">
        <v>1019</v>
      </c>
      <c r="B326" s="201"/>
      <c r="C326" s="201"/>
      <c r="D326" s="206"/>
      <c r="E326" s="239"/>
      <c r="F326" s="487"/>
      <c r="G326" s="203"/>
      <c r="H326" s="261"/>
      <c r="I326" s="260"/>
      <c r="J326" s="260"/>
      <c r="K326" s="201"/>
    </row>
    <row r="327" spans="1:11" s="204" customFormat="1" ht="12.75">
      <c r="A327" s="205"/>
      <c r="B327" s="395">
        <v>1</v>
      </c>
      <c r="C327" s="395" t="s">
        <v>1041</v>
      </c>
      <c r="D327" s="206"/>
      <c r="E327" s="398" t="s">
        <v>939</v>
      </c>
      <c r="F327" s="487">
        <v>3240000</v>
      </c>
      <c r="G327" s="203"/>
      <c r="H327" s="261"/>
      <c r="I327" s="260"/>
      <c r="J327" s="260"/>
      <c r="K327" s="201"/>
    </row>
    <row r="328" spans="1:11" s="204" customFormat="1" ht="12.75">
      <c r="A328" s="205"/>
      <c r="B328" s="395">
        <v>2</v>
      </c>
      <c r="C328" s="395" t="s">
        <v>1040</v>
      </c>
      <c r="D328" s="206"/>
      <c r="E328" s="398" t="s">
        <v>939</v>
      </c>
      <c r="F328" s="487">
        <v>3240000</v>
      </c>
      <c r="G328" s="203"/>
      <c r="H328" s="261"/>
      <c r="I328" s="260"/>
      <c r="J328" s="260"/>
      <c r="K328" s="201"/>
    </row>
    <row r="329" spans="1:11" s="204" customFormat="1" ht="12.75">
      <c r="A329" s="205"/>
      <c r="B329" s="395">
        <v>3</v>
      </c>
      <c r="C329" s="395" t="s">
        <v>1039</v>
      </c>
      <c r="D329" s="206"/>
      <c r="E329" s="398" t="s">
        <v>939</v>
      </c>
      <c r="F329" s="487">
        <v>4075000</v>
      </c>
      <c r="G329" s="203"/>
      <c r="H329" s="261"/>
      <c r="I329" s="260"/>
      <c r="J329" s="260"/>
      <c r="K329" s="201"/>
    </row>
    <row r="330" spans="1:11" s="204" customFormat="1" ht="12.75">
      <c r="A330" s="205"/>
      <c r="B330" s="395">
        <v>4</v>
      </c>
      <c r="C330" s="395" t="s">
        <v>1501</v>
      </c>
      <c r="D330" s="206"/>
      <c r="E330" s="398" t="s">
        <v>939</v>
      </c>
      <c r="F330" s="487">
        <v>4075000</v>
      </c>
      <c r="G330" s="203"/>
      <c r="H330" s="261"/>
      <c r="I330" s="260"/>
      <c r="J330" s="260"/>
      <c r="K330" s="201"/>
    </row>
    <row r="331" spans="1:11" s="204" customFormat="1" ht="12.75">
      <c r="A331" s="205"/>
      <c r="B331" s="395">
        <v>5</v>
      </c>
      <c r="C331" s="395" t="s">
        <v>1038</v>
      </c>
      <c r="D331" s="206"/>
      <c r="E331" s="398" t="s">
        <v>939</v>
      </c>
      <c r="F331" s="487">
        <v>4860000</v>
      </c>
      <c r="G331" s="203"/>
      <c r="H331" s="261"/>
      <c r="I331" s="260"/>
      <c r="J331" s="260"/>
      <c r="K331" s="201"/>
    </row>
    <row r="332" spans="1:11" s="204" customFormat="1" ht="12.75">
      <c r="A332" s="205"/>
      <c r="B332" s="395">
        <v>6</v>
      </c>
      <c r="C332" s="395" t="s">
        <v>1037</v>
      </c>
      <c r="D332" s="206"/>
      <c r="E332" s="398" t="s">
        <v>939</v>
      </c>
      <c r="F332" s="487">
        <v>4860000</v>
      </c>
      <c r="G332" s="203"/>
      <c r="H332" s="261"/>
      <c r="I332" s="260"/>
      <c r="J332" s="260"/>
      <c r="K332" s="201"/>
    </row>
    <row r="333" spans="1:11" s="204" customFormat="1" ht="12.75">
      <c r="A333" s="205"/>
      <c r="B333" s="395">
        <v>7</v>
      </c>
      <c r="C333" s="395" t="s">
        <v>1036</v>
      </c>
      <c r="D333" s="206"/>
      <c r="E333" s="398" t="s">
        <v>939</v>
      </c>
      <c r="F333" s="487">
        <v>6480000</v>
      </c>
      <c r="G333" s="203"/>
      <c r="H333" s="261"/>
      <c r="I333" s="260"/>
      <c r="J333" s="260"/>
      <c r="K333" s="201"/>
    </row>
    <row r="334" spans="1:11" s="204" customFormat="1" ht="12.75">
      <c r="A334" s="205"/>
      <c r="B334" s="395">
        <v>8</v>
      </c>
      <c r="C334" s="395" t="s">
        <v>1035</v>
      </c>
      <c r="D334" s="206"/>
      <c r="E334" s="398" t="s">
        <v>939</v>
      </c>
      <c r="F334" s="487">
        <v>6480000</v>
      </c>
      <c r="G334" s="203"/>
      <c r="H334" s="261"/>
      <c r="I334" s="260"/>
      <c r="J334" s="260"/>
      <c r="K334" s="201"/>
    </row>
    <row r="335" spans="1:11" s="204" customFormat="1" ht="12.75">
      <c r="A335" s="205"/>
      <c r="B335" s="395">
        <v>9</v>
      </c>
      <c r="C335" s="395" t="s">
        <v>1034</v>
      </c>
      <c r="D335" s="206"/>
      <c r="E335" s="398" t="s">
        <v>939</v>
      </c>
      <c r="F335" s="487">
        <v>7560000</v>
      </c>
      <c r="G335" s="203"/>
      <c r="H335" s="261"/>
      <c r="I335" s="260"/>
      <c r="J335" s="260"/>
      <c r="K335" s="201"/>
    </row>
    <row r="336" spans="1:11" s="204" customFormat="1" ht="12.75">
      <c r="A336" s="205"/>
      <c r="B336" s="395">
        <v>10</v>
      </c>
      <c r="C336" s="395" t="s">
        <v>1033</v>
      </c>
      <c r="D336" s="206"/>
      <c r="E336" s="398" t="s">
        <v>939</v>
      </c>
      <c r="F336" s="487">
        <v>7560000</v>
      </c>
      <c r="G336" s="203"/>
      <c r="H336" s="261"/>
      <c r="I336" s="260"/>
      <c r="J336" s="260"/>
      <c r="K336" s="201"/>
    </row>
    <row r="337" spans="1:11" s="204" customFormat="1" ht="12.75">
      <c r="A337" s="205"/>
      <c r="B337" s="395">
        <v>11</v>
      </c>
      <c r="C337" s="395" t="s">
        <v>1032</v>
      </c>
      <c r="D337" s="206"/>
      <c r="E337" s="398" t="s">
        <v>939</v>
      </c>
      <c r="F337" s="487">
        <v>8640000</v>
      </c>
      <c r="G337" s="203"/>
      <c r="H337" s="261"/>
      <c r="I337" s="260"/>
      <c r="J337" s="260"/>
      <c r="K337" s="201"/>
    </row>
    <row r="338" spans="1:11" s="204" customFormat="1" ht="12.75">
      <c r="A338" s="205"/>
      <c r="B338" s="395">
        <v>12</v>
      </c>
      <c r="C338" s="395" t="s">
        <v>1031</v>
      </c>
      <c r="D338" s="206"/>
      <c r="E338" s="398" t="s">
        <v>939</v>
      </c>
      <c r="F338" s="487">
        <v>8640000</v>
      </c>
      <c r="G338" s="203"/>
      <c r="H338" s="261"/>
      <c r="I338" s="260"/>
      <c r="J338" s="260"/>
      <c r="K338" s="201"/>
    </row>
    <row r="339" spans="1:11" s="204" customFormat="1" ht="12.75">
      <c r="A339" s="205"/>
      <c r="B339" s="395">
        <v>13</v>
      </c>
      <c r="C339" s="395" t="s">
        <v>1307</v>
      </c>
      <c r="D339" s="206"/>
      <c r="E339" s="398" t="s">
        <v>939</v>
      </c>
      <c r="F339" s="487">
        <v>15768000</v>
      </c>
      <c r="G339" s="203"/>
      <c r="H339" s="261"/>
      <c r="I339" s="260"/>
      <c r="J339" s="260"/>
      <c r="K339" s="201"/>
    </row>
    <row r="340" spans="1:11" s="204" customFormat="1" ht="12.75">
      <c r="A340" s="205"/>
      <c r="B340" s="395">
        <v>14</v>
      </c>
      <c r="C340" s="395" t="s">
        <v>1030</v>
      </c>
      <c r="D340" s="206"/>
      <c r="E340" s="398" t="s">
        <v>939</v>
      </c>
      <c r="F340" s="487">
        <v>15768000</v>
      </c>
      <c r="G340" s="203"/>
      <c r="H340" s="261"/>
      <c r="I340" s="260"/>
      <c r="J340" s="260"/>
      <c r="K340" s="201"/>
    </row>
    <row r="341" spans="1:11" s="204" customFormat="1" ht="12.75">
      <c r="A341" s="205"/>
      <c r="B341" s="395">
        <v>15</v>
      </c>
      <c r="C341" s="395" t="s">
        <v>1029</v>
      </c>
      <c r="D341" s="206"/>
      <c r="E341" s="398" t="s">
        <v>939</v>
      </c>
      <c r="F341" s="487">
        <v>19710000</v>
      </c>
      <c r="G341" s="203"/>
      <c r="H341" s="261"/>
      <c r="I341" s="260"/>
      <c r="J341" s="260"/>
      <c r="K341" s="201"/>
    </row>
    <row r="342" spans="1:11" s="204" customFormat="1" ht="12.75">
      <c r="A342" s="205"/>
      <c r="B342" s="395">
        <v>16</v>
      </c>
      <c r="C342" s="395" t="s">
        <v>1028</v>
      </c>
      <c r="D342" s="206"/>
      <c r="E342" s="398" t="s">
        <v>939</v>
      </c>
      <c r="F342" s="487">
        <v>19710000</v>
      </c>
      <c r="G342" s="203"/>
      <c r="H342" s="261"/>
      <c r="I342" s="260"/>
      <c r="J342" s="260"/>
      <c r="K342" s="201"/>
    </row>
    <row r="343" spans="1:11" s="204" customFormat="1" ht="12.75">
      <c r="A343" s="205"/>
      <c r="B343" s="395">
        <v>17</v>
      </c>
      <c r="C343" s="395" t="s">
        <v>1026</v>
      </c>
      <c r="D343" s="206"/>
      <c r="E343" s="398" t="s">
        <v>939</v>
      </c>
      <c r="F343" s="487">
        <v>16200000</v>
      </c>
      <c r="G343" s="203"/>
      <c r="H343" s="261"/>
      <c r="I343" s="260"/>
      <c r="J343" s="260"/>
      <c r="K343" s="201"/>
    </row>
    <row r="344" spans="1:11" s="204" customFormat="1" ht="12.75">
      <c r="A344" s="205"/>
      <c r="B344" s="395">
        <v>18</v>
      </c>
      <c r="C344" s="395" t="s">
        <v>1025</v>
      </c>
      <c r="D344" s="206"/>
      <c r="E344" s="398" t="s">
        <v>939</v>
      </c>
      <c r="F344" s="487">
        <v>16200000</v>
      </c>
      <c r="G344" s="203"/>
      <c r="H344" s="261"/>
      <c r="I344" s="260"/>
      <c r="J344" s="260"/>
      <c r="K344" s="201"/>
    </row>
    <row r="345" spans="1:11" s="204" customFormat="1" ht="12.75">
      <c r="A345" s="205"/>
      <c r="B345" s="395">
        <v>19</v>
      </c>
      <c r="C345" s="395" t="s">
        <v>1024</v>
      </c>
      <c r="D345" s="206"/>
      <c r="E345" s="398" t="s">
        <v>939</v>
      </c>
      <c r="F345" s="487">
        <v>20250000</v>
      </c>
      <c r="G345" s="203"/>
      <c r="H345" s="261"/>
      <c r="I345" s="260"/>
      <c r="J345" s="260"/>
      <c r="K345" s="201"/>
    </row>
    <row r="346" spans="1:11" s="204" customFormat="1" ht="12.75">
      <c r="A346" s="205"/>
      <c r="B346" s="395">
        <v>20</v>
      </c>
      <c r="C346" s="395" t="s">
        <v>1023</v>
      </c>
      <c r="D346" s="206"/>
      <c r="E346" s="398" t="s">
        <v>939</v>
      </c>
      <c r="F346" s="487">
        <v>20250000</v>
      </c>
      <c r="G346" s="203"/>
      <c r="H346" s="261"/>
      <c r="I346" s="260"/>
      <c r="J346" s="260"/>
      <c r="K346" s="201"/>
    </row>
    <row r="347" spans="1:11" s="204" customFormat="1" ht="12.75">
      <c r="A347" s="205"/>
      <c r="B347" s="395">
        <v>21</v>
      </c>
      <c r="C347" s="395" t="s">
        <v>1027</v>
      </c>
      <c r="D347" s="206"/>
      <c r="E347" s="398" t="s">
        <v>939</v>
      </c>
      <c r="F347" s="487">
        <v>14850000</v>
      </c>
      <c r="G347" s="203"/>
      <c r="H347" s="261"/>
      <c r="I347" s="260"/>
      <c r="J347" s="260"/>
      <c r="K347" s="201"/>
    </row>
    <row r="348" spans="1:11" s="204" customFormat="1" ht="12.75">
      <c r="A348" s="205"/>
      <c r="B348" s="395">
        <v>22</v>
      </c>
      <c r="C348" s="395" t="s">
        <v>1308</v>
      </c>
      <c r="D348" s="206"/>
      <c r="E348" s="398" t="s">
        <v>939</v>
      </c>
      <c r="F348" s="487">
        <v>14850000</v>
      </c>
      <c r="G348" s="203"/>
      <c r="H348" s="261"/>
      <c r="I348" s="260"/>
      <c r="J348" s="260"/>
      <c r="K348" s="201"/>
    </row>
    <row r="349" spans="1:11" s="204" customFormat="1" ht="12.75">
      <c r="A349" s="205"/>
      <c r="B349" s="395">
        <v>23</v>
      </c>
      <c r="C349" s="395" t="s">
        <v>1022</v>
      </c>
      <c r="D349" s="206"/>
      <c r="E349" s="398" t="s">
        <v>939</v>
      </c>
      <c r="F349" s="487">
        <v>19440000</v>
      </c>
      <c r="G349" s="203"/>
      <c r="H349" s="261"/>
      <c r="I349" s="260"/>
      <c r="J349" s="260"/>
      <c r="K349" s="201"/>
    </row>
    <row r="350" spans="1:11" s="204" customFormat="1" ht="12.75">
      <c r="A350" s="205"/>
      <c r="B350" s="395">
        <v>24</v>
      </c>
      <c r="C350" s="395" t="s">
        <v>1021</v>
      </c>
      <c r="D350" s="206"/>
      <c r="E350" s="398" t="s">
        <v>939</v>
      </c>
      <c r="F350" s="487">
        <v>19440000</v>
      </c>
      <c r="G350" s="203"/>
      <c r="H350" s="261"/>
      <c r="I350" s="260"/>
      <c r="J350" s="260"/>
      <c r="K350" s="201"/>
    </row>
    <row r="351" spans="1:11" s="204" customFormat="1" ht="12.75">
      <c r="A351" s="205"/>
      <c r="B351" s="395">
        <v>25</v>
      </c>
      <c r="C351" s="395" t="s">
        <v>1309</v>
      </c>
      <c r="D351" s="206"/>
      <c r="E351" s="398" t="s">
        <v>939</v>
      </c>
      <c r="F351" s="487">
        <v>30510000</v>
      </c>
      <c r="G351" s="203"/>
      <c r="H351" s="261"/>
      <c r="I351" s="260"/>
      <c r="J351" s="260"/>
      <c r="K351" s="201"/>
    </row>
    <row r="352" spans="1:11" s="204" customFormat="1" ht="12.75">
      <c r="A352" s="205"/>
      <c r="B352" s="395">
        <v>26</v>
      </c>
      <c r="C352" s="395" t="s">
        <v>1020</v>
      </c>
      <c r="D352" s="206"/>
      <c r="E352" s="398" t="s">
        <v>939</v>
      </c>
      <c r="F352" s="487">
        <v>30510000</v>
      </c>
      <c r="G352" s="203"/>
      <c r="H352" s="261"/>
      <c r="I352" s="260"/>
      <c r="J352" s="260"/>
      <c r="K352" s="201"/>
    </row>
    <row r="353" spans="1:11" s="204" customFormat="1" ht="12.75">
      <c r="A353" s="205"/>
      <c r="B353" s="395"/>
      <c r="C353" s="206"/>
      <c r="D353" s="206"/>
      <c r="E353" s="398"/>
      <c r="F353" s="487"/>
      <c r="G353" s="203"/>
      <c r="H353" s="261"/>
      <c r="I353" s="260"/>
      <c r="J353" s="260"/>
      <c r="K353" s="201"/>
    </row>
    <row r="354" spans="1:11" s="204" customFormat="1" ht="12.75">
      <c r="A354" s="397" t="s">
        <v>1042</v>
      </c>
      <c r="B354" s="201"/>
      <c r="C354" s="206"/>
      <c r="D354" s="206"/>
      <c r="F354" s="492"/>
      <c r="G354" s="203"/>
      <c r="H354" s="261"/>
      <c r="I354" s="260"/>
      <c r="J354" s="260"/>
      <c r="K354" s="201"/>
    </row>
    <row r="355" spans="1:11" s="204" customFormat="1" ht="12.75">
      <c r="A355" s="205"/>
      <c r="B355" s="395">
        <v>1</v>
      </c>
      <c r="C355" s="395" t="s">
        <v>1310</v>
      </c>
      <c r="D355" s="206"/>
      <c r="E355" s="398" t="s">
        <v>939</v>
      </c>
      <c r="F355" s="487">
        <v>4860000</v>
      </c>
      <c r="G355" s="203"/>
      <c r="H355" s="261"/>
      <c r="I355" s="260"/>
      <c r="J355" s="260"/>
      <c r="K355" s="201"/>
    </row>
    <row r="356" spans="1:11" s="204" customFormat="1" ht="12.75">
      <c r="A356" s="205"/>
      <c r="B356" s="395">
        <v>2</v>
      </c>
      <c r="C356" s="395" t="s">
        <v>1311</v>
      </c>
      <c r="D356" s="206"/>
      <c r="E356" s="398" t="s">
        <v>939</v>
      </c>
      <c r="F356" s="487">
        <v>5184000</v>
      </c>
      <c r="G356" s="203"/>
      <c r="H356" s="261"/>
      <c r="I356" s="260"/>
      <c r="J356" s="260"/>
      <c r="K356" s="201"/>
    </row>
    <row r="357" spans="1:11" s="204" customFormat="1" ht="12.75">
      <c r="A357" s="205"/>
      <c r="B357" s="395"/>
      <c r="C357" s="206"/>
      <c r="D357" s="206"/>
      <c r="E357" s="398"/>
      <c r="F357" s="487"/>
      <c r="G357" s="203"/>
      <c r="H357" s="261"/>
      <c r="I357" s="260"/>
      <c r="J357" s="260"/>
      <c r="K357" s="201"/>
    </row>
    <row r="358" spans="1:11" s="204" customFormat="1" ht="12.75">
      <c r="A358" s="397" t="s">
        <v>1043</v>
      </c>
      <c r="B358" s="201"/>
      <c r="C358" s="206"/>
      <c r="D358" s="206"/>
      <c r="E358" s="398"/>
      <c r="F358" s="487"/>
      <c r="G358" s="203"/>
      <c r="H358" s="261"/>
      <c r="I358" s="260"/>
      <c r="J358" s="260"/>
      <c r="K358" s="201"/>
    </row>
    <row r="359" spans="1:11" s="204" customFormat="1" ht="12.75">
      <c r="A359" s="205"/>
      <c r="B359" s="395">
        <v>1</v>
      </c>
      <c r="C359" s="395" t="s">
        <v>1044</v>
      </c>
      <c r="D359" s="206"/>
      <c r="E359" s="398" t="s">
        <v>939</v>
      </c>
      <c r="F359" s="487">
        <v>4239000</v>
      </c>
      <c r="G359" s="203"/>
      <c r="H359" s="261"/>
      <c r="I359" s="260"/>
      <c r="J359" s="260"/>
      <c r="K359" s="201"/>
    </row>
    <row r="360" spans="1:11" s="204" customFormat="1" ht="12.75">
      <c r="A360" s="205"/>
      <c r="B360" s="395">
        <v>2</v>
      </c>
      <c r="C360" s="395" t="s">
        <v>1045</v>
      </c>
      <c r="D360" s="206"/>
      <c r="E360" s="398" t="s">
        <v>939</v>
      </c>
      <c r="F360" s="487">
        <v>6782000</v>
      </c>
      <c r="G360" s="203"/>
      <c r="H360" s="261"/>
      <c r="I360" s="260"/>
      <c r="J360" s="260"/>
      <c r="K360" s="201"/>
    </row>
    <row r="361" spans="1:11" s="204" customFormat="1" ht="12.75">
      <c r="A361" s="205"/>
      <c r="B361" s="395"/>
      <c r="C361" s="206"/>
      <c r="D361" s="206"/>
      <c r="E361" s="239"/>
      <c r="F361" s="487"/>
      <c r="G361" s="203"/>
      <c r="H361" s="261"/>
      <c r="I361" s="260"/>
      <c r="J361" s="260"/>
      <c r="K361" s="201"/>
    </row>
    <row r="362" spans="1:11" s="204" customFormat="1" ht="12.75">
      <c r="A362" s="397" t="s">
        <v>1046</v>
      </c>
      <c r="B362" s="201"/>
      <c r="C362" s="201"/>
      <c r="D362" s="201"/>
      <c r="E362" s="202"/>
      <c r="F362" s="487"/>
      <c r="G362" s="203"/>
      <c r="H362" s="261"/>
      <c r="I362" s="260"/>
      <c r="J362" s="260"/>
      <c r="K362" s="201"/>
    </row>
    <row r="363" spans="1:11" s="204" customFormat="1" ht="12.75">
      <c r="A363" s="216">
        <v>1</v>
      </c>
      <c r="B363" s="394" t="s">
        <v>276</v>
      </c>
      <c r="C363" s="201"/>
      <c r="D363" s="201"/>
      <c r="E363" s="202"/>
      <c r="F363" s="487"/>
      <c r="G363" s="203"/>
      <c r="H363" s="261"/>
      <c r="I363" s="260"/>
      <c r="J363" s="260"/>
      <c r="K363" s="201"/>
    </row>
    <row r="364" spans="1:11" s="204" customFormat="1" ht="12.75">
      <c r="A364" s="216"/>
      <c r="B364" s="240">
        <v>1</v>
      </c>
      <c r="C364" s="240" t="s">
        <v>277</v>
      </c>
      <c r="D364" s="201"/>
      <c r="E364" s="202" t="s">
        <v>306</v>
      </c>
      <c r="F364" s="487">
        <v>24700</v>
      </c>
      <c r="G364" s="203"/>
      <c r="H364" s="261"/>
      <c r="I364" s="260">
        <v>20400</v>
      </c>
      <c r="J364" s="260"/>
      <c r="K364" s="60">
        <f aca="true" t="shared" si="10" ref="K364:K379">F364*0.9</f>
        <v>22230</v>
      </c>
    </row>
    <row r="365" spans="1:11" s="204" customFormat="1" ht="12.75">
      <c r="A365" s="216"/>
      <c r="B365" s="201">
        <v>2</v>
      </c>
      <c r="C365" s="240" t="s">
        <v>690</v>
      </c>
      <c r="D365" s="201"/>
      <c r="E365" s="202" t="s">
        <v>306</v>
      </c>
      <c r="F365" s="487">
        <v>23300</v>
      </c>
      <c r="G365" s="203"/>
      <c r="H365" s="261"/>
      <c r="I365" s="260">
        <v>19200</v>
      </c>
      <c r="J365" s="260"/>
      <c r="K365" s="60">
        <f t="shared" si="10"/>
        <v>20970</v>
      </c>
    </row>
    <row r="366" spans="1:11" s="204" customFormat="1" ht="12.75">
      <c r="A366" s="216"/>
      <c r="B366" s="240">
        <v>3</v>
      </c>
      <c r="C366" s="240" t="s">
        <v>31</v>
      </c>
      <c r="D366" s="201"/>
      <c r="E366" s="202" t="s">
        <v>306</v>
      </c>
      <c r="F366" s="487">
        <v>48800</v>
      </c>
      <c r="G366" s="203"/>
      <c r="H366" s="261"/>
      <c r="I366" s="260">
        <v>3200</v>
      </c>
      <c r="J366" s="260"/>
      <c r="K366" s="60">
        <f t="shared" si="10"/>
        <v>43920</v>
      </c>
    </row>
    <row r="367" spans="1:11" s="204" customFormat="1" ht="12.75">
      <c r="A367" s="216"/>
      <c r="B367" s="240">
        <v>4</v>
      </c>
      <c r="C367" s="380" t="s">
        <v>691</v>
      </c>
      <c r="D367" s="201"/>
      <c r="E367" s="202" t="s">
        <v>306</v>
      </c>
      <c r="F367" s="487">
        <v>61700</v>
      </c>
      <c r="G367" s="203"/>
      <c r="H367" s="261"/>
      <c r="I367" s="260"/>
      <c r="J367" s="260"/>
      <c r="K367" s="60"/>
    </row>
    <row r="368" spans="1:12" s="204" customFormat="1" ht="12.75">
      <c r="A368" s="216"/>
      <c r="B368" s="201">
        <v>5</v>
      </c>
      <c r="C368" s="380" t="s">
        <v>1313</v>
      </c>
      <c r="D368" s="201"/>
      <c r="E368" s="202" t="s">
        <v>306</v>
      </c>
      <c r="F368" s="487">
        <v>85600</v>
      </c>
      <c r="G368" s="203"/>
      <c r="H368" s="261"/>
      <c r="I368" s="260">
        <v>39700</v>
      </c>
      <c r="J368" s="260"/>
      <c r="K368" s="60">
        <f t="shared" si="10"/>
        <v>77040</v>
      </c>
      <c r="L368" s="241" t="s">
        <v>591</v>
      </c>
    </row>
    <row r="369" spans="1:11" s="204" customFormat="1" ht="12.75">
      <c r="A369" s="216"/>
      <c r="B369" s="240">
        <v>6</v>
      </c>
      <c r="C369" s="240" t="s">
        <v>744</v>
      </c>
      <c r="D369" s="201"/>
      <c r="E369" s="379" t="s">
        <v>278</v>
      </c>
      <c r="F369" s="490">
        <v>13100</v>
      </c>
      <c r="G369" s="203"/>
      <c r="H369" s="261"/>
      <c r="I369" s="260">
        <v>51000</v>
      </c>
      <c r="J369" s="201">
        <v>46900</v>
      </c>
      <c r="K369" s="60">
        <f t="shared" si="10"/>
        <v>11790</v>
      </c>
    </row>
    <row r="370" spans="1:11" s="204" customFormat="1" ht="12.75">
      <c r="A370" s="216"/>
      <c r="B370" s="201">
        <v>7</v>
      </c>
      <c r="C370" s="240" t="s">
        <v>745</v>
      </c>
      <c r="D370" s="201"/>
      <c r="E370" s="202" t="s">
        <v>306</v>
      </c>
      <c r="F370" s="487">
        <v>22400</v>
      </c>
      <c r="G370" s="203"/>
      <c r="H370" s="261"/>
      <c r="I370" s="260">
        <v>47300</v>
      </c>
      <c r="J370" s="260"/>
      <c r="K370" s="60">
        <f t="shared" si="10"/>
        <v>20160</v>
      </c>
    </row>
    <row r="371" spans="1:11" s="204" customFormat="1" ht="12.75">
      <c r="A371" s="216"/>
      <c r="B371" s="240">
        <v>8</v>
      </c>
      <c r="C371" s="240" t="s">
        <v>746</v>
      </c>
      <c r="D371" s="201"/>
      <c r="E371" s="379" t="s">
        <v>306</v>
      </c>
      <c r="F371" s="487">
        <v>27700</v>
      </c>
      <c r="G371" s="203"/>
      <c r="H371" s="261"/>
      <c r="I371" s="260">
        <v>10800</v>
      </c>
      <c r="J371" s="260"/>
      <c r="K371" s="60">
        <f t="shared" si="10"/>
        <v>24930</v>
      </c>
    </row>
    <row r="372" spans="1:11" s="204" customFormat="1" ht="12.75">
      <c r="A372" s="216"/>
      <c r="B372" s="201">
        <v>9</v>
      </c>
      <c r="C372" s="240" t="s">
        <v>747</v>
      </c>
      <c r="D372" s="242"/>
      <c r="E372" s="221" t="s">
        <v>306</v>
      </c>
      <c r="F372" s="487">
        <v>38000</v>
      </c>
      <c r="G372" s="203"/>
      <c r="H372" s="261"/>
      <c r="I372" s="260">
        <v>18500</v>
      </c>
      <c r="J372" s="260"/>
      <c r="K372" s="60">
        <f t="shared" si="10"/>
        <v>34200</v>
      </c>
    </row>
    <row r="373" spans="1:11" s="204" customFormat="1" ht="12.75">
      <c r="A373" s="216"/>
      <c r="B373" s="240">
        <v>10</v>
      </c>
      <c r="C373" s="240" t="s">
        <v>748</v>
      </c>
      <c r="D373" s="242"/>
      <c r="E373" s="221" t="s">
        <v>306</v>
      </c>
      <c r="F373" s="487">
        <v>27400</v>
      </c>
      <c r="G373" s="203"/>
      <c r="H373" s="261"/>
      <c r="I373" s="260">
        <v>18800</v>
      </c>
      <c r="J373" s="260"/>
      <c r="K373" s="60">
        <f t="shared" si="10"/>
        <v>24660</v>
      </c>
    </row>
    <row r="374" spans="1:11" s="204" customFormat="1" ht="12.75">
      <c r="A374" s="216"/>
      <c r="B374" s="201">
        <v>11</v>
      </c>
      <c r="C374" s="240" t="s">
        <v>749</v>
      </c>
      <c r="D374" s="243"/>
      <c r="E374" s="221" t="s">
        <v>306</v>
      </c>
      <c r="F374" s="487">
        <v>27700</v>
      </c>
      <c r="G374" s="203"/>
      <c r="H374" s="261"/>
      <c r="I374" s="260">
        <v>31300</v>
      </c>
      <c r="J374" s="260"/>
      <c r="K374" s="60">
        <f t="shared" si="10"/>
        <v>24930</v>
      </c>
    </row>
    <row r="375" spans="1:11" s="204" customFormat="1" ht="12.75">
      <c r="A375" s="216"/>
      <c r="B375" s="240">
        <v>12</v>
      </c>
      <c r="C375" s="240" t="s">
        <v>750</v>
      </c>
      <c r="D375" s="242"/>
      <c r="E375" s="221" t="s">
        <v>306</v>
      </c>
      <c r="F375" s="484">
        <v>84000</v>
      </c>
      <c r="G375" s="203"/>
      <c r="H375" s="261"/>
      <c r="I375" s="260">
        <v>20900</v>
      </c>
      <c r="J375" s="260"/>
      <c r="K375" s="60">
        <f t="shared" si="10"/>
        <v>75600</v>
      </c>
    </row>
    <row r="376" spans="1:11" s="204" customFormat="1" ht="12.75">
      <c r="A376" s="216"/>
      <c r="B376" s="201">
        <v>13</v>
      </c>
      <c r="C376" s="240" t="s">
        <v>751</v>
      </c>
      <c r="D376" s="242"/>
      <c r="E376" s="402" t="s">
        <v>939</v>
      </c>
      <c r="F376" s="487">
        <v>8400</v>
      </c>
      <c r="G376" s="203"/>
      <c r="H376" s="261"/>
      <c r="I376" s="260">
        <v>22900</v>
      </c>
      <c r="J376" s="260"/>
      <c r="K376" s="60">
        <f t="shared" si="10"/>
        <v>7560</v>
      </c>
    </row>
    <row r="377" spans="1:11" s="204" customFormat="1" ht="12.75">
      <c r="A377" s="216"/>
      <c r="B377" s="240">
        <v>14</v>
      </c>
      <c r="C377" s="240" t="s">
        <v>537</v>
      </c>
      <c r="D377" s="242"/>
      <c r="E377" s="402" t="s">
        <v>293</v>
      </c>
      <c r="F377" s="487">
        <v>33100</v>
      </c>
      <c r="G377" s="203"/>
      <c r="H377" s="261"/>
      <c r="I377" s="260">
        <v>69400</v>
      </c>
      <c r="J377" s="260"/>
      <c r="K377" s="60">
        <f t="shared" si="10"/>
        <v>29790</v>
      </c>
    </row>
    <row r="378" spans="1:11" s="204" customFormat="1" ht="12.75">
      <c r="A378" s="216"/>
      <c r="B378" s="201">
        <v>15</v>
      </c>
      <c r="C378" s="240" t="s">
        <v>538</v>
      </c>
      <c r="D378" s="242"/>
      <c r="E378" s="221" t="s">
        <v>293</v>
      </c>
      <c r="F378" s="487">
        <v>26100</v>
      </c>
      <c r="G378" s="203"/>
      <c r="H378" s="261"/>
      <c r="I378" s="260">
        <v>19200</v>
      </c>
      <c r="J378" s="260"/>
      <c r="K378" s="60">
        <f t="shared" si="10"/>
        <v>23490</v>
      </c>
    </row>
    <row r="379" spans="1:11" s="204" customFormat="1" ht="12.75">
      <c r="A379" s="216"/>
      <c r="B379" s="240">
        <v>16</v>
      </c>
      <c r="C379" s="380" t="s">
        <v>1312</v>
      </c>
      <c r="D379" s="242"/>
      <c r="E379" s="221" t="s">
        <v>315</v>
      </c>
      <c r="F379" s="487">
        <v>40200</v>
      </c>
      <c r="G379" s="203"/>
      <c r="H379" s="261"/>
      <c r="I379" s="260">
        <v>33200</v>
      </c>
      <c r="J379" s="260"/>
      <c r="K379" s="60">
        <f t="shared" si="10"/>
        <v>36180</v>
      </c>
    </row>
    <row r="380" spans="1:11" s="204" customFormat="1" ht="12.75">
      <c r="A380" s="216">
        <v>2</v>
      </c>
      <c r="B380" s="394" t="s">
        <v>279</v>
      </c>
      <c r="C380" s="201"/>
      <c r="D380" s="201"/>
      <c r="E380" s="202"/>
      <c r="F380" s="487"/>
      <c r="G380" s="203"/>
      <c r="H380" s="261"/>
      <c r="I380" s="260"/>
      <c r="J380" s="260"/>
      <c r="K380" s="201"/>
    </row>
    <row r="381" spans="1:11" s="204" customFormat="1" ht="12.75">
      <c r="A381" s="216"/>
      <c r="B381" s="201">
        <v>1</v>
      </c>
      <c r="C381" s="201" t="s">
        <v>280</v>
      </c>
      <c r="D381" s="201"/>
      <c r="E381" s="202" t="s">
        <v>306</v>
      </c>
      <c r="F381" s="487">
        <v>1000</v>
      </c>
      <c r="G381" s="203"/>
      <c r="H381" s="261"/>
      <c r="I381" s="260">
        <v>800</v>
      </c>
      <c r="J381" s="260"/>
      <c r="K381" s="60">
        <f aca="true" t="shared" si="11" ref="K381:K387">F381*0.9</f>
        <v>900</v>
      </c>
    </row>
    <row r="382" spans="1:11" s="204" customFormat="1" ht="12.75">
      <c r="A382" s="216"/>
      <c r="B382" s="60">
        <v>2</v>
      </c>
      <c r="C382" s="60" t="s">
        <v>1314</v>
      </c>
      <c r="D382" s="201"/>
      <c r="E382" s="202" t="s">
        <v>306</v>
      </c>
      <c r="F382" s="487">
        <v>21200</v>
      </c>
      <c r="G382" s="203"/>
      <c r="H382" s="261"/>
      <c r="I382" s="260">
        <v>17500</v>
      </c>
      <c r="J382" s="260"/>
      <c r="K382" s="60">
        <f t="shared" si="11"/>
        <v>19080</v>
      </c>
    </row>
    <row r="383" spans="1:11" s="204" customFormat="1" ht="12.75">
      <c r="A383" s="216"/>
      <c r="B383" s="60">
        <v>3</v>
      </c>
      <c r="C383" s="60" t="s">
        <v>1047</v>
      </c>
      <c r="D383" s="201"/>
      <c r="E383" s="202" t="s">
        <v>306</v>
      </c>
      <c r="F383" s="487">
        <v>22000</v>
      </c>
      <c r="G383" s="203"/>
      <c r="H383" s="261"/>
      <c r="I383" s="260">
        <v>14400</v>
      </c>
      <c r="J383" s="260"/>
      <c r="K383" s="60">
        <f t="shared" si="11"/>
        <v>19800</v>
      </c>
    </row>
    <row r="384" spans="1:11" s="204" customFormat="1" ht="12.75">
      <c r="A384" s="216"/>
      <c r="B384" s="60">
        <v>4</v>
      </c>
      <c r="C384" s="60" t="s">
        <v>1049</v>
      </c>
      <c r="D384" s="201"/>
      <c r="E384" s="202" t="s">
        <v>306</v>
      </c>
      <c r="F384" s="487">
        <v>28300</v>
      </c>
      <c r="G384" s="203"/>
      <c r="H384" s="261"/>
      <c r="I384" s="260">
        <v>17100</v>
      </c>
      <c r="J384" s="260"/>
      <c r="K384" s="60">
        <f t="shared" si="11"/>
        <v>25470</v>
      </c>
    </row>
    <row r="385" spans="1:11" s="204" customFormat="1" ht="12.75">
      <c r="A385" s="216"/>
      <c r="B385" s="60">
        <v>5</v>
      </c>
      <c r="C385" s="60" t="s">
        <v>1048</v>
      </c>
      <c r="D385" s="201"/>
      <c r="E385" s="202" t="s">
        <v>306</v>
      </c>
      <c r="F385" s="487">
        <v>23500</v>
      </c>
      <c r="G385" s="203"/>
      <c r="H385" s="261"/>
      <c r="I385" s="260">
        <v>14400</v>
      </c>
      <c r="J385" s="260"/>
      <c r="K385" s="60">
        <f t="shared" si="11"/>
        <v>21150</v>
      </c>
    </row>
    <row r="386" spans="1:11" s="204" customFormat="1" ht="12.75">
      <c r="A386" s="216"/>
      <c r="B386" s="60">
        <v>6</v>
      </c>
      <c r="C386" s="60" t="s">
        <v>1050</v>
      </c>
      <c r="D386" s="201"/>
      <c r="E386" s="202" t="s">
        <v>306</v>
      </c>
      <c r="F386" s="487">
        <v>28300</v>
      </c>
      <c r="G386" s="203"/>
      <c r="H386" s="261"/>
      <c r="I386" s="260">
        <v>17100</v>
      </c>
      <c r="J386" s="260"/>
      <c r="K386" s="60">
        <f t="shared" si="11"/>
        <v>25470</v>
      </c>
    </row>
    <row r="387" spans="1:11" s="204" customFormat="1" ht="12.75">
      <c r="A387" s="205"/>
      <c r="B387" s="201">
        <v>7</v>
      </c>
      <c r="C387" s="201" t="s">
        <v>536</v>
      </c>
      <c r="D387" s="206"/>
      <c r="E387" s="202" t="s">
        <v>939</v>
      </c>
      <c r="F387" s="487">
        <v>20500</v>
      </c>
      <c r="G387" s="203"/>
      <c r="H387" s="261"/>
      <c r="I387" s="260">
        <v>15500</v>
      </c>
      <c r="J387" s="260"/>
      <c r="K387" s="60">
        <f t="shared" si="11"/>
        <v>18450</v>
      </c>
    </row>
    <row r="388" spans="1:11" s="204" customFormat="1" ht="12.75">
      <c r="A388" s="205"/>
      <c r="B388" s="206"/>
      <c r="C388" s="206"/>
      <c r="D388" s="206"/>
      <c r="E388" s="239"/>
      <c r="F388" s="487"/>
      <c r="G388" s="203"/>
      <c r="H388" s="261"/>
      <c r="I388" s="260"/>
      <c r="J388" s="260"/>
      <c r="K388" s="201"/>
    </row>
    <row r="389" spans="1:11" s="204" customFormat="1" ht="12.75">
      <c r="A389" s="216">
        <v>3</v>
      </c>
      <c r="B389" s="394" t="s">
        <v>281</v>
      </c>
      <c r="C389" s="201"/>
      <c r="D389" s="201"/>
      <c r="E389" s="202"/>
      <c r="F389" s="487"/>
      <c r="G389" s="203"/>
      <c r="H389" s="261"/>
      <c r="I389" s="260"/>
      <c r="J389" s="260"/>
      <c r="K389" s="201"/>
    </row>
    <row r="390" spans="1:12" s="204" customFormat="1" ht="12.75">
      <c r="A390" s="216"/>
      <c r="B390" s="201">
        <v>1</v>
      </c>
      <c r="C390" s="201" t="s">
        <v>29</v>
      </c>
      <c r="D390" s="201"/>
      <c r="E390" s="202" t="s">
        <v>306</v>
      </c>
      <c r="F390" s="487">
        <v>59400</v>
      </c>
      <c r="G390" s="203"/>
      <c r="H390" s="261"/>
      <c r="I390" s="260">
        <v>46700</v>
      </c>
      <c r="J390" s="260"/>
      <c r="K390" s="60">
        <f aca="true" t="shared" si="12" ref="K390:K397">F390*0.9</f>
        <v>53460</v>
      </c>
      <c r="L390" s="241" t="s">
        <v>282</v>
      </c>
    </row>
    <row r="391" spans="1:12" s="204" customFormat="1" ht="12.75">
      <c r="A391" s="216"/>
      <c r="B391" s="201">
        <v>2</v>
      </c>
      <c r="C391" s="201" t="s">
        <v>30</v>
      </c>
      <c r="D391" s="201"/>
      <c r="E391" s="202" t="s">
        <v>306</v>
      </c>
      <c r="F391" s="487">
        <v>55300</v>
      </c>
      <c r="G391" s="203"/>
      <c r="H391" s="261"/>
      <c r="I391" s="260">
        <v>45700</v>
      </c>
      <c r="J391" s="260"/>
      <c r="K391" s="60">
        <f t="shared" si="12"/>
        <v>49770</v>
      </c>
      <c r="L391" s="241" t="s">
        <v>589</v>
      </c>
    </row>
    <row r="392" spans="1:11" s="204" customFormat="1" ht="12.75">
      <c r="A392" s="216"/>
      <c r="B392" s="201">
        <v>3</v>
      </c>
      <c r="C392" s="201" t="s">
        <v>283</v>
      </c>
      <c r="D392" s="201"/>
      <c r="E392" s="202" t="s">
        <v>278</v>
      </c>
      <c r="F392" s="487">
        <v>17700</v>
      </c>
      <c r="G392" s="203"/>
      <c r="H392" s="261"/>
      <c r="I392" s="260">
        <v>14600</v>
      </c>
      <c r="J392" s="260"/>
      <c r="K392" s="60">
        <f t="shared" si="12"/>
        <v>15930</v>
      </c>
    </row>
    <row r="393" spans="1:11" s="204" customFormat="1" ht="12.75">
      <c r="A393" s="216"/>
      <c r="B393" s="201">
        <v>4</v>
      </c>
      <c r="C393" s="60" t="s">
        <v>1315</v>
      </c>
      <c r="D393" s="201"/>
      <c r="E393" s="202" t="s">
        <v>262</v>
      </c>
      <c r="F393" s="487">
        <v>3900</v>
      </c>
      <c r="G393" s="203"/>
      <c r="H393" s="261"/>
      <c r="I393" s="260">
        <v>5600</v>
      </c>
      <c r="J393" s="260"/>
      <c r="K393" s="60">
        <f t="shared" si="12"/>
        <v>3510</v>
      </c>
    </row>
    <row r="394" spans="1:11" s="204" customFormat="1" ht="12.75">
      <c r="A394" s="216"/>
      <c r="B394" s="201">
        <v>5</v>
      </c>
      <c r="C394" s="60" t="s">
        <v>539</v>
      </c>
      <c r="D394" s="201"/>
      <c r="E394" s="202" t="s">
        <v>561</v>
      </c>
      <c r="F394" s="487">
        <v>6800</v>
      </c>
      <c r="G394" s="203"/>
      <c r="H394" s="261"/>
      <c r="I394" s="260">
        <v>6100</v>
      </c>
      <c r="J394" s="260"/>
      <c r="K394" s="60">
        <f t="shared" si="12"/>
        <v>6120</v>
      </c>
    </row>
    <row r="395" spans="1:11" s="204" customFormat="1" ht="12.75">
      <c r="A395" s="216"/>
      <c r="B395" s="201">
        <v>6</v>
      </c>
      <c r="C395" s="60" t="s">
        <v>541</v>
      </c>
      <c r="D395" s="201"/>
      <c r="E395" s="202" t="s">
        <v>561</v>
      </c>
      <c r="F395" s="487">
        <v>4100</v>
      </c>
      <c r="G395" s="203"/>
      <c r="H395" s="261"/>
      <c r="I395" s="260">
        <v>3400</v>
      </c>
      <c r="J395" s="260"/>
      <c r="K395" s="60">
        <f t="shared" si="12"/>
        <v>3690</v>
      </c>
    </row>
    <row r="396" spans="1:11" s="204" customFormat="1" ht="12.75">
      <c r="A396" s="216"/>
      <c r="B396" s="201">
        <v>7</v>
      </c>
      <c r="C396" s="60" t="s">
        <v>540</v>
      </c>
      <c r="D396" s="201"/>
      <c r="E396" s="202" t="s">
        <v>561</v>
      </c>
      <c r="F396" s="487">
        <v>4100</v>
      </c>
      <c r="G396" s="203"/>
      <c r="H396" s="261"/>
      <c r="I396" s="260">
        <v>3400</v>
      </c>
      <c r="J396" s="260"/>
      <c r="K396" s="60">
        <f t="shared" si="12"/>
        <v>3690</v>
      </c>
    </row>
    <row r="397" spans="1:11" s="204" customFormat="1" ht="12.75">
      <c r="A397" s="216"/>
      <c r="B397" s="201">
        <v>8</v>
      </c>
      <c r="C397" s="60" t="s">
        <v>1316</v>
      </c>
      <c r="D397" s="201"/>
      <c r="E397" s="202" t="s">
        <v>561</v>
      </c>
      <c r="F397" s="487">
        <v>7400</v>
      </c>
      <c r="G397" s="203"/>
      <c r="H397" s="261"/>
      <c r="I397" s="260"/>
      <c r="J397" s="260"/>
      <c r="K397" s="60">
        <f t="shared" si="12"/>
        <v>6660</v>
      </c>
    </row>
    <row r="398" spans="1:11" s="204" customFormat="1" ht="12.75">
      <c r="A398" s="205"/>
      <c r="B398" s="206"/>
      <c r="C398" s="206"/>
      <c r="D398" s="206"/>
      <c r="E398" s="239"/>
      <c r="F398" s="487"/>
      <c r="G398" s="203"/>
      <c r="H398" s="261"/>
      <c r="I398" s="260"/>
      <c r="J398" s="260"/>
      <c r="K398" s="201"/>
    </row>
    <row r="399" spans="1:11" s="204" customFormat="1" ht="12.75">
      <c r="A399" s="397" t="s">
        <v>1052</v>
      </c>
      <c r="B399" s="201"/>
      <c r="C399" s="201"/>
      <c r="D399" s="201"/>
      <c r="E399" s="202"/>
      <c r="F399" s="487"/>
      <c r="G399" s="203"/>
      <c r="H399" s="261"/>
      <c r="I399" s="260"/>
      <c r="J399" s="260"/>
      <c r="K399" s="201"/>
    </row>
    <row r="400" spans="1:11" s="204" customFormat="1" ht="12.75">
      <c r="A400" s="216"/>
      <c r="B400" s="201">
        <v>1</v>
      </c>
      <c r="C400" s="60" t="s">
        <v>1317</v>
      </c>
      <c r="D400" s="201"/>
      <c r="E400" s="202" t="s">
        <v>915</v>
      </c>
      <c r="F400" s="487">
        <v>106000</v>
      </c>
      <c r="G400" s="203"/>
      <c r="H400" s="261"/>
      <c r="I400" s="260">
        <v>87500</v>
      </c>
      <c r="J400" s="260"/>
      <c r="K400" s="60">
        <f>F400*0.9</f>
        <v>95400</v>
      </c>
    </row>
    <row r="401" spans="1:11" s="204" customFormat="1" ht="12.75">
      <c r="A401" s="216"/>
      <c r="B401" s="201">
        <v>2</v>
      </c>
      <c r="C401" s="60" t="s">
        <v>1318</v>
      </c>
      <c r="D401" s="201"/>
      <c r="E401" s="202" t="s">
        <v>915</v>
      </c>
      <c r="F401" s="487">
        <v>117000</v>
      </c>
      <c r="G401" s="203"/>
      <c r="H401" s="261"/>
      <c r="I401" s="260">
        <v>96900</v>
      </c>
      <c r="J401" s="260"/>
      <c r="K401" s="60">
        <f>F401*0.9</f>
        <v>105300</v>
      </c>
    </row>
    <row r="402" spans="1:11" s="204" customFormat="1" ht="12.75">
      <c r="A402" s="205"/>
      <c r="B402" s="206"/>
      <c r="C402" s="240"/>
      <c r="D402" s="206"/>
      <c r="E402" s="239"/>
      <c r="F402" s="487"/>
      <c r="G402" s="203"/>
      <c r="H402" s="261"/>
      <c r="I402" s="260"/>
      <c r="J402" s="260"/>
      <c r="K402" s="201"/>
    </row>
    <row r="403" spans="1:11" s="204" customFormat="1" ht="12.75">
      <c r="A403" s="397" t="s">
        <v>1053</v>
      </c>
      <c r="B403" s="201"/>
      <c r="C403" s="206"/>
      <c r="D403" s="206"/>
      <c r="E403" s="239"/>
      <c r="F403" s="487"/>
      <c r="G403" s="203"/>
      <c r="H403" s="261"/>
      <c r="I403" s="260"/>
      <c r="J403" s="260"/>
      <c r="K403" s="201"/>
    </row>
    <row r="404" spans="1:19" s="204" customFormat="1" ht="12.75">
      <c r="A404" s="216"/>
      <c r="B404" s="201">
        <v>1</v>
      </c>
      <c r="C404" s="201" t="s">
        <v>692</v>
      </c>
      <c r="D404" s="201"/>
      <c r="E404" s="202" t="s">
        <v>939</v>
      </c>
      <c r="F404" s="487">
        <v>8700</v>
      </c>
      <c r="G404" s="203"/>
      <c r="H404" s="261"/>
      <c r="I404" s="260">
        <v>7150</v>
      </c>
      <c r="J404" s="260"/>
      <c r="K404" s="60">
        <f>F404*0.9</f>
        <v>7830</v>
      </c>
      <c r="L404" s="236"/>
      <c r="M404" s="244"/>
      <c r="N404" s="236"/>
      <c r="O404" s="236"/>
      <c r="P404" s="236"/>
      <c r="Q404" s="238"/>
      <c r="R404" s="245"/>
      <c r="S404" s="245"/>
    </row>
    <row r="405" spans="1:19" s="204" customFormat="1" ht="12.75">
      <c r="A405" s="205"/>
      <c r="B405" s="206"/>
      <c r="C405" s="206"/>
      <c r="D405" s="206"/>
      <c r="E405" s="239"/>
      <c r="F405" s="487"/>
      <c r="G405" s="203"/>
      <c r="H405" s="261"/>
      <c r="I405" s="260"/>
      <c r="J405" s="260"/>
      <c r="K405" s="201"/>
      <c r="L405" s="236"/>
      <c r="M405" s="238"/>
      <c r="N405" s="236"/>
      <c r="O405" s="236"/>
      <c r="P405" s="236"/>
      <c r="Q405" s="238"/>
      <c r="R405" s="245"/>
      <c r="S405" s="245"/>
    </row>
    <row r="406" spans="1:19" s="204" customFormat="1" ht="12.75">
      <c r="A406" s="397" t="s">
        <v>1054</v>
      </c>
      <c r="B406" s="201"/>
      <c r="C406" s="201"/>
      <c r="D406" s="201"/>
      <c r="E406" s="202"/>
      <c r="F406" s="487"/>
      <c r="G406" s="203"/>
      <c r="H406" s="261"/>
      <c r="I406" s="260"/>
      <c r="J406" s="260"/>
      <c r="K406" s="201"/>
      <c r="L406" s="236"/>
      <c r="M406" s="238"/>
      <c r="N406" s="236"/>
      <c r="O406" s="236"/>
      <c r="P406" s="236"/>
      <c r="Q406" s="238"/>
      <c r="R406" s="245"/>
      <c r="S406" s="245"/>
    </row>
    <row r="407" spans="1:19" s="204" customFormat="1" ht="12.75">
      <c r="A407" s="216">
        <v>1</v>
      </c>
      <c r="B407" s="394" t="s">
        <v>284</v>
      </c>
      <c r="C407" s="201"/>
      <c r="D407" s="201"/>
      <c r="E407" s="202"/>
      <c r="F407" s="487"/>
      <c r="G407" s="203"/>
      <c r="H407" s="261"/>
      <c r="I407" s="281"/>
      <c r="J407" s="260"/>
      <c r="K407" s="201"/>
      <c r="L407" s="236"/>
      <c r="M407" s="238"/>
      <c r="N407" s="236"/>
      <c r="O407" s="236"/>
      <c r="P407" s="236"/>
      <c r="Q407" s="238"/>
      <c r="R407" s="245"/>
      <c r="S407" s="245"/>
    </row>
    <row r="408" spans="1:19" s="204" customFormat="1" ht="12.75">
      <c r="A408" s="501"/>
      <c r="B408" s="60">
        <v>1</v>
      </c>
      <c r="C408" s="60" t="s">
        <v>1319</v>
      </c>
      <c r="D408" s="201"/>
      <c r="E408" s="202" t="s">
        <v>939</v>
      </c>
      <c r="F408" s="487">
        <v>170000</v>
      </c>
      <c r="G408" s="203"/>
      <c r="H408" s="261"/>
      <c r="I408" s="281"/>
      <c r="J408" s="260"/>
      <c r="K408" s="201"/>
      <c r="L408" s="236"/>
      <c r="M408" s="238"/>
      <c r="N408" s="236"/>
      <c r="O408" s="236"/>
      <c r="P408" s="236"/>
      <c r="Q408" s="238"/>
      <c r="R408" s="245"/>
      <c r="S408" s="245"/>
    </row>
    <row r="409" spans="1:19" s="204" customFormat="1" ht="12.75">
      <c r="A409" s="501"/>
      <c r="B409" s="60">
        <v>2</v>
      </c>
      <c r="C409" s="60" t="s">
        <v>1320</v>
      </c>
      <c r="D409" s="201"/>
      <c r="E409" s="202" t="s">
        <v>939</v>
      </c>
      <c r="F409" s="487">
        <v>73500</v>
      </c>
      <c r="G409" s="203"/>
      <c r="H409" s="261"/>
      <c r="I409" s="281"/>
      <c r="J409" s="260"/>
      <c r="K409" s="201"/>
      <c r="L409" s="236"/>
      <c r="M409" s="238"/>
      <c r="N409" s="236"/>
      <c r="O409" s="236"/>
      <c r="P409" s="236"/>
      <c r="Q409" s="238"/>
      <c r="R409" s="245"/>
      <c r="S409" s="245"/>
    </row>
    <row r="410" spans="1:19" s="204" customFormat="1" ht="12.75">
      <c r="A410" s="265"/>
      <c r="B410" s="201">
        <v>3</v>
      </c>
      <c r="C410" s="395" t="s">
        <v>1321</v>
      </c>
      <c r="D410" s="201"/>
      <c r="E410" s="202" t="s">
        <v>939</v>
      </c>
      <c r="F410" s="487">
        <v>16500</v>
      </c>
      <c r="G410" s="203"/>
      <c r="H410" s="261"/>
      <c r="I410" s="281">
        <v>140700</v>
      </c>
      <c r="J410" s="260"/>
      <c r="K410" s="60">
        <f>F410*0.9</f>
        <v>14850</v>
      </c>
      <c r="L410" s="236"/>
      <c r="M410" s="238"/>
      <c r="N410" s="236"/>
      <c r="O410" s="236"/>
      <c r="P410" s="236"/>
      <c r="Q410" s="238"/>
      <c r="R410" s="245"/>
      <c r="S410" s="245"/>
    </row>
    <row r="411" spans="1:19" s="157" customFormat="1" ht="12.75">
      <c r="A411" s="216"/>
      <c r="B411" s="201">
        <v>4</v>
      </c>
      <c r="C411" s="395" t="s">
        <v>1322</v>
      </c>
      <c r="D411" s="201"/>
      <c r="E411" s="202" t="s">
        <v>939</v>
      </c>
      <c r="F411" s="487">
        <v>55000</v>
      </c>
      <c r="G411" s="203"/>
      <c r="H411" s="261"/>
      <c r="I411" s="281">
        <v>59400</v>
      </c>
      <c r="J411" s="260"/>
      <c r="K411" s="60">
        <f>F411*0.9</f>
        <v>49500</v>
      </c>
      <c r="L411" s="236"/>
      <c r="M411" s="246"/>
      <c r="N411" s="247"/>
      <c r="O411" s="248"/>
      <c r="P411" s="248"/>
      <c r="Q411" s="249"/>
      <c r="R411" s="250"/>
      <c r="S411" s="250"/>
    </row>
    <row r="412" spans="1:19" s="157" customFormat="1" ht="12.75">
      <c r="A412" s="211">
        <v>2</v>
      </c>
      <c r="B412" s="394" t="s">
        <v>285</v>
      </c>
      <c r="C412" s="165"/>
      <c r="D412" s="165"/>
      <c r="E412" s="167"/>
      <c r="F412" s="488"/>
      <c r="G412" s="122"/>
      <c r="H412" s="305"/>
      <c r="I412" s="281"/>
      <c r="J412" s="281"/>
      <c r="K412" s="168"/>
      <c r="L412" s="248"/>
      <c r="M412" s="249"/>
      <c r="N412" s="248"/>
      <c r="O412" s="248"/>
      <c r="P412" s="248"/>
      <c r="Q412" s="249"/>
      <c r="R412" s="250"/>
      <c r="S412" s="250"/>
    </row>
    <row r="413" spans="1:19" s="157" customFormat="1" ht="12.75">
      <c r="A413" s="212"/>
      <c r="B413" s="168">
        <v>1</v>
      </c>
      <c r="C413" s="168" t="s">
        <v>693</v>
      </c>
      <c r="D413" s="168"/>
      <c r="E413" s="163" t="s">
        <v>939</v>
      </c>
      <c r="F413" s="488">
        <v>6500</v>
      </c>
      <c r="G413" s="122"/>
      <c r="H413" s="305"/>
      <c r="I413" s="281">
        <v>5400</v>
      </c>
      <c r="J413" s="281"/>
      <c r="K413" s="60">
        <f>F413*0.9</f>
        <v>5850</v>
      </c>
      <c r="L413" s="248"/>
      <c r="M413" s="249"/>
      <c r="N413" s="248"/>
      <c r="O413" s="248"/>
      <c r="P413" s="248"/>
      <c r="Q413" s="249"/>
      <c r="R413" s="250"/>
      <c r="S413" s="250"/>
    </row>
    <row r="414" spans="1:19" s="157" customFormat="1" ht="12.75">
      <c r="A414" s="211"/>
      <c r="B414" s="168">
        <v>2</v>
      </c>
      <c r="C414" s="168" t="s">
        <v>694</v>
      </c>
      <c r="D414" s="168"/>
      <c r="E414" s="163" t="s">
        <v>939</v>
      </c>
      <c r="F414" s="488">
        <v>8000</v>
      </c>
      <c r="G414" s="122"/>
      <c r="H414" s="305"/>
      <c r="I414" s="281">
        <v>6500</v>
      </c>
      <c r="J414" s="281"/>
      <c r="K414" s="60">
        <f>F414*0.9</f>
        <v>7200</v>
      </c>
      <c r="L414" s="248"/>
      <c r="M414" s="251"/>
      <c r="N414" s="248"/>
      <c r="O414" s="248"/>
      <c r="P414" s="248"/>
      <c r="Q414" s="249"/>
      <c r="R414" s="250"/>
      <c r="S414" s="250"/>
    </row>
    <row r="415" spans="1:19" s="157" customFormat="1" ht="12.75">
      <c r="A415" s="211"/>
      <c r="B415" s="168">
        <v>3</v>
      </c>
      <c r="C415" s="168" t="s">
        <v>695</v>
      </c>
      <c r="D415" s="168"/>
      <c r="E415" s="163" t="s">
        <v>939</v>
      </c>
      <c r="F415" s="488">
        <v>11500</v>
      </c>
      <c r="G415" s="122"/>
      <c r="H415" s="305"/>
      <c r="I415" s="260">
        <v>9500</v>
      </c>
      <c r="J415" s="281"/>
      <c r="K415" s="60">
        <f>F415*0.9</f>
        <v>10350</v>
      </c>
      <c r="L415" s="248"/>
      <c r="M415" s="249"/>
      <c r="N415" s="248"/>
      <c r="O415" s="248"/>
      <c r="P415" s="248"/>
      <c r="Q415" s="249"/>
      <c r="R415" s="250"/>
      <c r="S415" s="250"/>
    </row>
    <row r="416" spans="1:19" s="157" customFormat="1" ht="12.75">
      <c r="A416" s="211"/>
      <c r="B416" s="168">
        <v>4</v>
      </c>
      <c r="C416" s="168" t="s">
        <v>584</v>
      </c>
      <c r="D416" s="168"/>
      <c r="E416" s="163" t="s">
        <v>939</v>
      </c>
      <c r="F416" s="488">
        <v>21000</v>
      </c>
      <c r="G416" s="122"/>
      <c r="H416" s="305"/>
      <c r="I416" s="260">
        <v>17700</v>
      </c>
      <c r="J416" s="281"/>
      <c r="K416" s="60">
        <f>F416*0.9</f>
        <v>18900</v>
      </c>
      <c r="L416" s="248"/>
      <c r="M416" s="249"/>
      <c r="N416" s="248"/>
      <c r="O416" s="248"/>
      <c r="P416" s="248"/>
      <c r="Q416" s="249"/>
      <c r="R416" s="250"/>
      <c r="S416" s="250"/>
    </row>
    <row r="417" spans="1:19" s="157" customFormat="1" ht="12.75">
      <c r="A417" s="212"/>
      <c r="B417" s="165"/>
      <c r="C417" s="165"/>
      <c r="D417" s="165"/>
      <c r="E417" s="167"/>
      <c r="F417" s="488"/>
      <c r="G417" s="122"/>
      <c r="H417" s="305"/>
      <c r="I417" s="260"/>
      <c r="J417" s="281"/>
      <c r="K417" s="168"/>
      <c r="L417" s="248"/>
      <c r="M417" s="249"/>
      <c r="N417" s="248"/>
      <c r="O417" s="248"/>
      <c r="P417" s="248"/>
      <c r="Q417" s="249"/>
      <c r="R417" s="250"/>
      <c r="S417" s="250"/>
    </row>
    <row r="418" spans="1:19" s="204" customFormat="1" ht="12.75">
      <c r="A418" s="401" t="s">
        <v>1055</v>
      </c>
      <c r="B418" s="201"/>
      <c r="C418" s="201"/>
      <c r="D418" s="201"/>
      <c r="E418" s="202"/>
      <c r="F418" s="487"/>
      <c r="G418" s="203"/>
      <c r="H418" s="261"/>
      <c r="I418" s="281"/>
      <c r="J418" s="260"/>
      <c r="K418" s="201"/>
      <c r="L418" s="236"/>
      <c r="M418" s="238"/>
      <c r="N418" s="236"/>
      <c r="O418" s="236"/>
      <c r="P418" s="236"/>
      <c r="Q418" s="238"/>
      <c r="R418" s="245"/>
      <c r="S418" s="245"/>
    </row>
    <row r="419" spans="1:19" s="204" customFormat="1" ht="12.75">
      <c r="A419" s="205"/>
      <c r="B419" s="206"/>
      <c r="C419" s="206"/>
      <c r="D419" s="206"/>
      <c r="E419" s="239"/>
      <c r="F419" s="487"/>
      <c r="G419" s="203"/>
      <c r="H419" s="261"/>
      <c r="I419" s="281"/>
      <c r="J419" s="260"/>
      <c r="K419" s="201"/>
      <c r="L419" s="236"/>
      <c r="M419" s="238"/>
      <c r="N419" s="236"/>
      <c r="O419" s="236"/>
      <c r="P419" s="236"/>
      <c r="Q419" s="238"/>
      <c r="R419" s="245"/>
      <c r="S419" s="245"/>
    </row>
    <row r="420" spans="1:19" s="157" customFormat="1" ht="12.75">
      <c r="A420" s="216"/>
      <c r="B420" s="201">
        <v>1</v>
      </c>
      <c r="C420" s="60" t="s">
        <v>1323</v>
      </c>
      <c r="D420" s="201"/>
      <c r="E420" s="202" t="s">
        <v>939</v>
      </c>
      <c r="F420" s="487">
        <v>643000</v>
      </c>
      <c r="G420" s="203"/>
      <c r="H420" s="261"/>
      <c r="I420" s="281">
        <v>531300</v>
      </c>
      <c r="J420" s="260"/>
      <c r="K420" s="60">
        <f>F420*0.9</f>
        <v>578700</v>
      </c>
      <c r="L420" s="252" t="s">
        <v>286</v>
      </c>
      <c r="M420" s="246"/>
      <c r="N420" s="247"/>
      <c r="O420" s="248"/>
      <c r="P420" s="248"/>
      <c r="Q420" s="249"/>
      <c r="R420" s="250"/>
      <c r="S420" s="250"/>
    </row>
    <row r="421" spans="1:19" s="157" customFormat="1" ht="12.75">
      <c r="A421" s="211"/>
      <c r="B421" s="168">
        <v>2</v>
      </c>
      <c r="C421" s="60" t="s">
        <v>1324</v>
      </c>
      <c r="D421" s="168"/>
      <c r="E421" s="163" t="s">
        <v>939</v>
      </c>
      <c r="F421" s="488">
        <v>136000</v>
      </c>
      <c r="G421" s="122"/>
      <c r="H421" s="305"/>
      <c r="I421" s="260">
        <v>112500</v>
      </c>
      <c r="J421" s="281"/>
      <c r="K421" s="60">
        <f>F421*0.9</f>
        <v>122400</v>
      </c>
      <c r="L421" s="217" t="s">
        <v>287</v>
      </c>
      <c r="M421" s="249"/>
      <c r="N421" s="248"/>
      <c r="O421" s="248"/>
      <c r="P421" s="248"/>
      <c r="Q421" s="249"/>
      <c r="R421" s="250"/>
      <c r="S421" s="250"/>
    </row>
    <row r="422" spans="1:11" s="157" customFormat="1" ht="12.75">
      <c r="A422" s="211"/>
      <c r="B422" s="168">
        <v>3</v>
      </c>
      <c r="C422" s="60" t="s">
        <v>1325</v>
      </c>
      <c r="D422" s="168"/>
      <c r="E422" s="163" t="s">
        <v>939</v>
      </c>
      <c r="F422" s="488">
        <v>552000</v>
      </c>
      <c r="G422" s="122"/>
      <c r="H422" s="305"/>
      <c r="I422" s="260">
        <v>456300</v>
      </c>
      <c r="J422" s="281"/>
      <c r="K422" s="60">
        <f>F422*0.9</f>
        <v>496800</v>
      </c>
    </row>
    <row r="423" spans="1:11" s="157" customFormat="1" ht="12.75">
      <c r="A423" s="211"/>
      <c r="B423" s="168">
        <v>4</v>
      </c>
      <c r="C423" s="168" t="s">
        <v>163</v>
      </c>
      <c r="D423" s="168"/>
      <c r="E423" s="163" t="s">
        <v>939</v>
      </c>
      <c r="F423" s="488">
        <v>287000</v>
      </c>
      <c r="G423" s="122"/>
      <c r="H423" s="305"/>
      <c r="I423" s="260">
        <v>237500</v>
      </c>
      <c r="J423" s="281"/>
      <c r="K423" s="60">
        <f>F423*0.9</f>
        <v>258300</v>
      </c>
    </row>
    <row r="424" spans="1:11" s="157" customFormat="1" ht="12.75">
      <c r="A424" s="211"/>
      <c r="B424" s="168"/>
      <c r="C424" s="168"/>
      <c r="D424" s="168"/>
      <c r="E424" s="163"/>
      <c r="F424" s="488"/>
      <c r="G424" s="122"/>
      <c r="H424" s="305"/>
      <c r="I424" s="260"/>
      <c r="J424" s="281"/>
      <c r="K424" s="60"/>
    </row>
    <row r="425" spans="1:11" s="204" customFormat="1" ht="12.75">
      <c r="A425" s="397" t="s">
        <v>1056</v>
      </c>
      <c r="B425" s="201"/>
      <c r="C425" s="201"/>
      <c r="D425" s="201"/>
      <c r="E425" s="202"/>
      <c r="F425" s="487"/>
      <c r="G425" s="203"/>
      <c r="H425" s="261"/>
      <c r="I425" s="260"/>
      <c r="J425" s="260"/>
      <c r="K425" s="201"/>
    </row>
    <row r="426" spans="1:11" s="204" customFormat="1" ht="12.75">
      <c r="A426" s="216"/>
      <c r="B426" s="201">
        <v>1</v>
      </c>
      <c r="C426" s="201" t="s">
        <v>687</v>
      </c>
      <c r="D426" s="201"/>
      <c r="E426" s="202" t="s">
        <v>306</v>
      </c>
      <c r="F426" s="487">
        <v>17500</v>
      </c>
      <c r="G426" s="203"/>
      <c r="H426" s="261"/>
      <c r="I426" s="260">
        <v>15200</v>
      </c>
      <c r="J426" s="201">
        <v>16200</v>
      </c>
      <c r="K426" s="60">
        <f aca="true" t="shared" si="13" ref="K426:K433">F426*0.9</f>
        <v>15750</v>
      </c>
    </row>
    <row r="427" spans="1:11" s="204" customFormat="1" ht="12.75">
      <c r="A427" s="216"/>
      <c r="B427" s="201">
        <v>2</v>
      </c>
      <c r="C427" s="60" t="s">
        <v>1326</v>
      </c>
      <c r="D427" s="201"/>
      <c r="E427" s="202" t="s">
        <v>306</v>
      </c>
      <c r="F427" s="487">
        <v>18500</v>
      </c>
      <c r="G427" s="203"/>
      <c r="H427" s="261"/>
      <c r="I427" s="260"/>
      <c r="J427" s="261"/>
      <c r="K427" s="60"/>
    </row>
    <row r="428" spans="1:11" s="204" customFormat="1" ht="12.75">
      <c r="A428" s="216"/>
      <c r="B428" s="201">
        <v>3</v>
      </c>
      <c r="C428" s="201" t="s">
        <v>688</v>
      </c>
      <c r="D428" s="201"/>
      <c r="E428" s="202" t="s">
        <v>306</v>
      </c>
      <c r="F428" s="487">
        <v>28600</v>
      </c>
      <c r="G428" s="203"/>
      <c r="H428" s="261"/>
      <c r="I428" s="260">
        <v>22700</v>
      </c>
      <c r="J428" s="260"/>
      <c r="K428" s="60">
        <f t="shared" si="13"/>
        <v>25740</v>
      </c>
    </row>
    <row r="429" spans="1:13" s="204" customFormat="1" ht="12.75">
      <c r="A429" s="216"/>
      <c r="B429" s="201">
        <v>4</v>
      </c>
      <c r="C429" s="201" t="s">
        <v>689</v>
      </c>
      <c r="D429" s="201"/>
      <c r="E429" s="202" t="s">
        <v>306</v>
      </c>
      <c r="F429" s="487">
        <v>25100</v>
      </c>
      <c r="G429" s="203"/>
      <c r="H429" s="261"/>
      <c r="I429" s="260">
        <v>20700</v>
      </c>
      <c r="J429" s="260"/>
      <c r="K429" s="60">
        <f t="shared" si="13"/>
        <v>22590</v>
      </c>
      <c r="L429" s="253" t="s">
        <v>288</v>
      </c>
      <c r="M429" s="254">
        <f>M428</f>
        <v>0</v>
      </c>
    </row>
    <row r="430" spans="1:11" s="204" customFormat="1" ht="12.75">
      <c r="A430" s="216"/>
      <c r="B430" s="201">
        <v>5</v>
      </c>
      <c r="C430" s="201" t="s">
        <v>716</v>
      </c>
      <c r="D430" s="242"/>
      <c r="E430" s="221" t="s">
        <v>561</v>
      </c>
      <c r="F430" s="487">
        <v>5400</v>
      </c>
      <c r="G430" s="203"/>
      <c r="H430" s="261"/>
      <c r="I430" s="260">
        <v>4500</v>
      </c>
      <c r="J430" s="260"/>
      <c r="K430" s="60">
        <f t="shared" si="13"/>
        <v>4860</v>
      </c>
    </row>
    <row r="431" spans="1:18" s="204" customFormat="1" ht="12.75">
      <c r="A431" s="216"/>
      <c r="B431" s="201">
        <v>6</v>
      </c>
      <c r="C431" s="201" t="s">
        <v>686</v>
      </c>
      <c r="D431" s="201"/>
      <c r="E431" s="202" t="s">
        <v>939</v>
      </c>
      <c r="F431" s="487">
        <v>20100</v>
      </c>
      <c r="G431" s="203"/>
      <c r="H431" s="261"/>
      <c r="I431" s="260">
        <v>16650</v>
      </c>
      <c r="J431" s="260"/>
      <c r="K431" s="60">
        <f t="shared" si="13"/>
        <v>18090</v>
      </c>
      <c r="M431" s="255"/>
      <c r="Q431" s="255"/>
      <c r="R431" s="256"/>
    </row>
    <row r="432" spans="1:18" s="204" customFormat="1" ht="12.75">
      <c r="A432" s="216"/>
      <c r="B432" s="201">
        <v>7</v>
      </c>
      <c r="C432" s="201" t="s">
        <v>601</v>
      </c>
      <c r="D432" s="201"/>
      <c r="E432" s="202" t="s">
        <v>306</v>
      </c>
      <c r="F432" s="487">
        <v>15100</v>
      </c>
      <c r="G432" s="203"/>
      <c r="H432" s="261"/>
      <c r="I432" s="260">
        <v>12450</v>
      </c>
      <c r="J432" s="260"/>
      <c r="K432" s="60">
        <f t="shared" si="13"/>
        <v>13590</v>
      </c>
      <c r="M432" s="255"/>
      <c r="Q432" s="255"/>
      <c r="R432" s="256"/>
    </row>
    <row r="433" spans="1:18" s="204" customFormat="1" ht="12.75">
      <c r="A433" s="216"/>
      <c r="B433" s="201">
        <v>8</v>
      </c>
      <c r="C433" s="201" t="s">
        <v>741</v>
      </c>
      <c r="D433" s="242"/>
      <c r="E433" s="221" t="s">
        <v>306</v>
      </c>
      <c r="F433" s="487">
        <v>58400</v>
      </c>
      <c r="G433" s="203"/>
      <c r="H433" s="261"/>
      <c r="I433" s="260">
        <v>45650</v>
      </c>
      <c r="J433" s="260"/>
      <c r="K433" s="60">
        <f t="shared" si="13"/>
        <v>52560</v>
      </c>
      <c r="M433" s="255"/>
      <c r="Q433" s="255"/>
      <c r="R433" s="256"/>
    </row>
    <row r="434" spans="1:18" s="204" customFormat="1" ht="12.75">
      <c r="A434" s="205"/>
      <c r="B434" s="206"/>
      <c r="C434" s="206"/>
      <c r="D434" s="242"/>
      <c r="E434" s="221"/>
      <c r="F434" s="487"/>
      <c r="G434" s="203"/>
      <c r="H434" s="261"/>
      <c r="I434" s="260"/>
      <c r="J434" s="260"/>
      <c r="K434" s="201"/>
      <c r="M434" s="255"/>
      <c r="Q434" s="255"/>
      <c r="R434" s="256"/>
    </row>
    <row r="435" spans="1:18" s="204" customFormat="1" ht="12.75">
      <c r="A435" s="397" t="s">
        <v>1057</v>
      </c>
      <c r="B435" s="201"/>
      <c r="C435" s="201"/>
      <c r="D435" s="201"/>
      <c r="E435" s="202"/>
      <c r="F435" s="487"/>
      <c r="G435" s="203"/>
      <c r="H435" s="261"/>
      <c r="I435" s="260"/>
      <c r="J435" s="260"/>
      <c r="K435" s="201"/>
      <c r="M435" s="255"/>
      <c r="Q435" s="255"/>
      <c r="R435" s="256"/>
    </row>
    <row r="436" spans="1:18" s="204" customFormat="1" ht="12.75">
      <c r="A436" s="216"/>
      <c r="B436" s="206">
        <v>1</v>
      </c>
      <c r="C436" s="206" t="s">
        <v>717</v>
      </c>
      <c r="D436" s="242"/>
      <c r="E436" s="221" t="s">
        <v>561</v>
      </c>
      <c r="F436" s="487">
        <v>2916000</v>
      </c>
      <c r="G436" s="203"/>
      <c r="H436" s="261"/>
      <c r="I436" s="260">
        <v>2410320</v>
      </c>
      <c r="J436" s="260"/>
      <c r="K436" s="60">
        <f>F436*0.9</f>
        <v>2624400</v>
      </c>
      <c r="M436" s="257"/>
      <c r="Q436" s="255"/>
      <c r="R436" s="256"/>
    </row>
    <row r="437" spans="1:18" s="204" customFormat="1" ht="12.75">
      <c r="A437" s="216"/>
      <c r="B437" s="206">
        <v>2</v>
      </c>
      <c r="C437" s="206" t="s">
        <v>718</v>
      </c>
      <c r="D437" s="242"/>
      <c r="E437" s="221" t="s">
        <v>561</v>
      </c>
      <c r="F437" s="487">
        <v>5103000</v>
      </c>
      <c r="G437" s="203"/>
      <c r="H437" s="261"/>
      <c r="I437" s="260">
        <v>4217400</v>
      </c>
      <c r="J437" s="260"/>
      <c r="K437" s="60">
        <f>F437*0.9</f>
        <v>4592700</v>
      </c>
      <c r="M437" s="257"/>
      <c r="Q437" s="255"/>
      <c r="R437" s="256"/>
    </row>
    <row r="438" spans="1:18" s="204" customFormat="1" ht="12.75">
      <c r="A438" s="216"/>
      <c r="B438" s="201">
        <v>3</v>
      </c>
      <c r="C438" s="206" t="s">
        <v>719</v>
      </c>
      <c r="D438" s="206"/>
      <c r="E438" s="221" t="s">
        <v>561</v>
      </c>
      <c r="F438" s="487">
        <v>7477000</v>
      </c>
      <c r="G438" s="203"/>
      <c r="H438" s="261"/>
      <c r="I438" s="260">
        <v>6179250</v>
      </c>
      <c r="J438" s="260"/>
      <c r="K438" s="60">
        <f>F438*0.9</f>
        <v>6729300</v>
      </c>
      <c r="M438" s="257"/>
      <c r="Q438" s="255"/>
      <c r="R438" s="256"/>
    </row>
    <row r="439" spans="1:18" s="204" customFormat="1" ht="12.75">
      <c r="A439" s="216"/>
      <c r="B439" s="201"/>
      <c r="C439" s="206"/>
      <c r="D439" s="206"/>
      <c r="E439" s="221"/>
      <c r="F439" s="487"/>
      <c r="G439" s="203"/>
      <c r="H439" s="261"/>
      <c r="I439" s="260"/>
      <c r="J439" s="260"/>
      <c r="K439" s="60"/>
      <c r="M439" s="257"/>
      <c r="Q439" s="255"/>
      <c r="R439" s="256"/>
    </row>
    <row r="440" spans="1:18" s="204" customFormat="1" ht="12.75">
      <c r="A440" s="401" t="s">
        <v>1051</v>
      </c>
      <c r="B440" s="201"/>
      <c r="C440" s="201"/>
      <c r="D440" s="201"/>
      <c r="E440" s="202"/>
      <c r="F440" s="487"/>
      <c r="G440" s="203"/>
      <c r="H440" s="261"/>
      <c r="I440" s="260"/>
      <c r="J440" s="260"/>
      <c r="K440" s="201"/>
      <c r="M440" s="257"/>
      <c r="Q440" s="255"/>
      <c r="R440" s="256"/>
    </row>
    <row r="441" spans="1:18" s="204" customFormat="1" ht="12.75">
      <c r="A441" s="258"/>
      <c r="B441" s="148">
        <v>1</v>
      </c>
      <c r="C441" s="399" t="s">
        <v>1327</v>
      </c>
      <c r="D441" s="201"/>
      <c r="E441" s="221" t="s">
        <v>915</v>
      </c>
      <c r="F441" s="487">
        <v>97500</v>
      </c>
      <c r="G441" s="203"/>
      <c r="H441" s="261"/>
      <c r="I441" s="260">
        <v>54100</v>
      </c>
      <c r="J441" s="260"/>
      <c r="K441" s="60">
        <f aca="true" t="shared" si="14" ref="K441:K451">F441*0.9</f>
        <v>87750</v>
      </c>
      <c r="M441" s="257"/>
      <c r="Q441" s="255"/>
      <c r="R441" s="256"/>
    </row>
    <row r="442" spans="1:18" s="204" customFormat="1" ht="12.75">
      <c r="A442" s="258"/>
      <c r="B442" s="148">
        <v>2</v>
      </c>
      <c r="C442" s="399" t="s">
        <v>1328</v>
      </c>
      <c r="D442" s="201"/>
      <c r="E442" s="221" t="s">
        <v>915</v>
      </c>
      <c r="F442" s="487">
        <v>100500</v>
      </c>
      <c r="G442" s="203"/>
      <c r="H442" s="261"/>
      <c r="I442" s="260">
        <v>33400</v>
      </c>
      <c r="J442" s="260"/>
      <c r="K442" s="60">
        <f t="shared" si="14"/>
        <v>90450</v>
      </c>
      <c r="M442" s="257"/>
      <c r="Q442" s="255"/>
      <c r="R442" s="256"/>
    </row>
    <row r="443" spans="1:18" s="204" customFormat="1" ht="12.75">
      <c r="A443" s="258"/>
      <c r="B443" s="148">
        <v>3</v>
      </c>
      <c r="C443" s="399" t="s">
        <v>1329</v>
      </c>
      <c r="D443" s="201"/>
      <c r="E443" s="221" t="s">
        <v>915</v>
      </c>
      <c r="F443" s="487">
        <v>133000</v>
      </c>
      <c r="G443" s="203"/>
      <c r="H443" s="261"/>
      <c r="I443" s="260">
        <v>92800</v>
      </c>
      <c r="J443" s="260"/>
      <c r="K443" s="60">
        <f t="shared" si="14"/>
        <v>119700</v>
      </c>
      <c r="M443" s="257"/>
      <c r="Q443" s="255"/>
      <c r="R443" s="256"/>
    </row>
    <row r="444" spans="1:18" s="204" customFormat="1" ht="12.75">
      <c r="A444" s="258"/>
      <c r="B444" s="148">
        <v>4</v>
      </c>
      <c r="C444" s="399" t="s">
        <v>1330</v>
      </c>
      <c r="D444" s="201"/>
      <c r="E444" s="221" t="s">
        <v>915</v>
      </c>
      <c r="F444" s="487">
        <v>143000</v>
      </c>
      <c r="G444" s="203"/>
      <c r="H444" s="261"/>
      <c r="I444" s="260">
        <v>43800</v>
      </c>
      <c r="J444" s="260"/>
      <c r="K444" s="60">
        <f t="shared" si="14"/>
        <v>128700</v>
      </c>
      <c r="M444" s="257"/>
      <c r="Q444" s="255"/>
      <c r="R444" s="256"/>
    </row>
    <row r="445" spans="1:18" s="204" customFormat="1" ht="12.75">
      <c r="A445" s="258"/>
      <c r="B445" s="148">
        <v>5</v>
      </c>
      <c r="C445" s="399" t="s">
        <v>1331</v>
      </c>
      <c r="D445" s="201"/>
      <c r="E445" s="221" t="s">
        <v>915</v>
      </c>
      <c r="F445" s="487">
        <v>153000</v>
      </c>
      <c r="G445" s="203"/>
      <c r="H445" s="261"/>
      <c r="I445" s="260">
        <v>47100</v>
      </c>
      <c r="J445" s="260"/>
      <c r="K445" s="60">
        <f t="shared" si="14"/>
        <v>137700</v>
      </c>
      <c r="M445" s="257"/>
      <c r="Q445" s="255"/>
      <c r="R445" s="256"/>
    </row>
    <row r="446" spans="1:18" s="204" customFormat="1" ht="12.75">
      <c r="A446" s="258"/>
      <c r="B446" s="148">
        <v>6</v>
      </c>
      <c r="C446" s="395" t="s">
        <v>1332</v>
      </c>
      <c r="D446" s="201"/>
      <c r="E446" s="221" t="s">
        <v>915</v>
      </c>
      <c r="F446" s="487">
        <v>62500</v>
      </c>
      <c r="G446" s="203"/>
      <c r="H446" s="261"/>
      <c r="I446" s="260">
        <v>50000</v>
      </c>
      <c r="J446" s="260"/>
      <c r="K446" s="60">
        <f t="shared" si="14"/>
        <v>56250</v>
      </c>
      <c r="M446" s="257"/>
      <c r="Q446" s="255"/>
      <c r="R446" s="256"/>
    </row>
    <row r="447" spans="1:18" s="204" customFormat="1" ht="12.75">
      <c r="A447" s="258"/>
      <c r="B447" s="148">
        <v>7</v>
      </c>
      <c r="C447" s="395" t="s">
        <v>1338</v>
      </c>
      <c r="D447" s="201"/>
      <c r="E447" s="221" t="s">
        <v>915</v>
      </c>
      <c r="F447" s="487">
        <v>75000</v>
      </c>
      <c r="G447" s="203"/>
      <c r="H447" s="261"/>
      <c r="I447" s="260">
        <v>20200</v>
      </c>
      <c r="J447" s="260"/>
      <c r="K447" s="60">
        <f t="shared" si="14"/>
        <v>67500</v>
      </c>
      <c r="M447" s="257"/>
      <c r="Q447" s="255"/>
      <c r="R447" s="256"/>
    </row>
    <row r="448" spans="1:18" s="204" customFormat="1" ht="12.75">
      <c r="A448" s="258"/>
      <c r="B448" s="148">
        <v>8</v>
      </c>
      <c r="C448" s="395" t="s">
        <v>1339</v>
      </c>
      <c r="D448" s="201"/>
      <c r="E448" s="221" t="s">
        <v>915</v>
      </c>
      <c r="F448" s="487">
        <v>87500</v>
      </c>
      <c r="G448" s="203"/>
      <c r="H448" s="261"/>
      <c r="I448" s="260">
        <v>69700</v>
      </c>
      <c r="J448" s="260"/>
      <c r="K448" s="60">
        <f t="shared" si="14"/>
        <v>78750</v>
      </c>
      <c r="M448" s="255"/>
      <c r="Q448" s="255"/>
      <c r="R448" s="256"/>
    </row>
    <row r="449" spans="1:18" s="204" customFormat="1" ht="12.75">
      <c r="A449" s="258"/>
      <c r="B449" s="148">
        <v>9</v>
      </c>
      <c r="C449" s="395" t="s">
        <v>1340</v>
      </c>
      <c r="D449" s="201"/>
      <c r="E449" s="221" t="s">
        <v>915</v>
      </c>
      <c r="F449" s="487">
        <v>96875</v>
      </c>
      <c r="G449" s="203"/>
      <c r="H449" s="261"/>
      <c r="I449" s="260">
        <v>93900</v>
      </c>
      <c r="J449" s="260"/>
      <c r="K449" s="60">
        <f t="shared" si="14"/>
        <v>87187.5</v>
      </c>
      <c r="M449" s="255"/>
      <c r="Q449" s="255"/>
      <c r="R449" s="256"/>
    </row>
    <row r="450" spans="1:18" s="204" customFormat="1" ht="12.75">
      <c r="A450" s="258"/>
      <c r="B450" s="148">
        <v>10</v>
      </c>
      <c r="C450" s="395" t="s">
        <v>1342</v>
      </c>
      <c r="D450" s="201"/>
      <c r="E450" s="221" t="s">
        <v>915</v>
      </c>
      <c r="F450" s="487">
        <v>97500</v>
      </c>
      <c r="G450" s="203"/>
      <c r="H450" s="261"/>
      <c r="I450" s="260">
        <v>10100</v>
      </c>
      <c r="J450" s="260"/>
      <c r="K450" s="60">
        <f t="shared" si="14"/>
        <v>87750</v>
      </c>
      <c r="M450" s="255"/>
      <c r="Q450" s="255"/>
      <c r="R450" s="256"/>
    </row>
    <row r="451" spans="1:18" s="204" customFormat="1" ht="12.75">
      <c r="A451" s="258"/>
      <c r="B451" s="148">
        <v>11</v>
      </c>
      <c r="C451" s="395" t="s">
        <v>1341</v>
      </c>
      <c r="D451" s="201"/>
      <c r="E451" s="221" t="s">
        <v>915</v>
      </c>
      <c r="F451" s="487">
        <v>109375</v>
      </c>
      <c r="G451" s="203"/>
      <c r="H451" s="261"/>
      <c r="I451" s="260">
        <v>16500</v>
      </c>
      <c r="J451" s="260"/>
      <c r="K451" s="60">
        <f t="shared" si="14"/>
        <v>98437.5</v>
      </c>
      <c r="M451" s="255"/>
      <c r="Q451" s="255"/>
      <c r="R451" s="256"/>
    </row>
    <row r="452" spans="1:18" s="204" customFormat="1" ht="12.75">
      <c r="A452" s="258"/>
      <c r="B452" s="148">
        <v>12</v>
      </c>
      <c r="C452" s="395" t="s">
        <v>1343</v>
      </c>
      <c r="D452" s="201"/>
      <c r="E452" s="221" t="s">
        <v>915</v>
      </c>
      <c r="F452" s="487">
        <v>100500</v>
      </c>
      <c r="G452" s="203"/>
      <c r="H452" s="261"/>
      <c r="I452" s="260">
        <v>16500</v>
      </c>
      <c r="J452" s="260"/>
      <c r="K452" s="60">
        <f aca="true" t="shared" si="15" ref="K452:K465">F452*0.9</f>
        <v>90450</v>
      </c>
      <c r="M452" s="255"/>
      <c r="Q452" s="255"/>
      <c r="R452" s="256"/>
    </row>
    <row r="453" spans="1:18" s="204" customFormat="1" ht="12.75">
      <c r="A453" s="258"/>
      <c r="B453" s="148">
        <v>13</v>
      </c>
      <c r="C453" s="395" t="s">
        <v>1344</v>
      </c>
      <c r="D453" s="201"/>
      <c r="E453" s="221" t="s">
        <v>915</v>
      </c>
      <c r="F453" s="487">
        <v>75000</v>
      </c>
      <c r="G453" s="203"/>
      <c r="H453" s="261"/>
      <c r="I453" s="260"/>
      <c r="J453" s="260"/>
      <c r="K453" s="60">
        <f t="shared" si="15"/>
        <v>67500</v>
      </c>
      <c r="M453" s="255"/>
      <c r="Q453" s="255"/>
      <c r="R453" s="256"/>
    </row>
    <row r="454" spans="1:18" s="204" customFormat="1" ht="12.75">
      <c r="A454" s="258"/>
      <c r="B454" s="148">
        <v>14</v>
      </c>
      <c r="C454" s="395" t="s">
        <v>1345</v>
      </c>
      <c r="D454" s="201"/>
      <c r="E454" s="221" t="s">
        <v>915</v>
      </c>
      <c r="F454" s="487">
        <v>90000</v>
      </c>
      <c r="G454" s="203"/>
      <c r="H454" s="261"/>
      <c r="I454" s="260"/>
      <c r="J454" s="260"/>
      <c r="K454" s="60">
        <f t="shared" si="15"/>
        <v>81000</v>
      </c>
      <c r="M454" s="255"/>
      <c r="Q454" s="255"/>
      <c r="R454" s="256"/>
    </row>
    <row r="455" spans="1:18" s="204" customFormat="1" ht="12.75">
      <c r="A455" s="258"/>
      <c r="B455" s="148">
        <v>15</v>
      </c>
      <c r="C455" s="395" t="s">
        <v>1346</v>
      </c>
      <c r="D455" s="201"/>
      <c r="E455" s="221" t="s">
        <v>915</v>
      </c>
      <c r="F455" s="487">
        <v>105000</v>
      </c>
      <c r="G455" s="203"/>
      <c r="H455" s="261"/>
      <c r="I455" s="260"/>
      <c r="J455" s="260"/>
      <c r="K455" s="60">
        <f t="shared" si="15"/>
        <v>94500</v>
      </c>
      <c r="M455" s="255"/>
      <c r="Q455" s="255"/>
      <c r="R455" s="256"/>
    </row>
    <row r="456" spans="1:18" s="204" customFormat="1" ht="12.75">
      <c r="A456" s="258"/>
      <c r="B456" s="148">
        <v>16</v>
      </c>
      <c r="C456" s="395" t="s">
        <v>1347</v>
      </c>
      <c r="D456" s="201"/>
      <c r="E456" s="221" t="s">
        <v>915</v>
      </c>
      <c r="F456" s="487">
        <v>116250</v>
      </c>
      <c r="G456" s="203"/>
      <c r="H456" s="261"/>
      <c r="I456" s="260"/>
      <c r="J456" s="260"/>
      <c r="K456" s="60">
        <f t="shared" si="15"/>
        <v>104625</v>
      </c>
      <c r="M456" s="255"/>
      <c r="Q456" s="255"/>
      <c r="R456" s="256"/>
    </row>
    <row r="457" spans="1:18" s="204" customFormat="1" ht="12.75">
      <c r="A457" s="258"/>
      <c r="B457" s="148">
        <v>17</v>
      </c>
      <c r="C457" s="395" t="s">
        <v>1348</v>
      </c>
      <c r="D457" s="201"/>
      <c r="E457" s="221" t="s">
        <v>915</v>
      </c>
      <c r="F457" s="487">
        <v>133000</v>
      </c>
      <c r="G457" s="203"/>
      <c r="H457" s="261"/>
      <c r="I457" s="260"/>
      <c r="J457" s="260"/>
      <c r="K457" s="60">
        <f t="shared" si="15"/>
        <v>119700</v>
      </c>
      <c r="M457" s="255"/>
      <c r="Q457" s="255"/>
      <c r="R457" s="256"/>
    </row>
    <row r="458" spans="1:18" s="204" customFormat="1" ht="12.75">
      <c r="A458" s="258"/>
      <c r="B458" s="148">
        <v>18</v>
      </c>
      <c r="C458" s="395" t="s">
        <v>1349</v>
      </c>
      <c r="D458" s="201"/>
      <c r="E458" s="221" t="s">
        <v>915</v>
      </c>
      <c r="F458" s="487">
        <v>131250</v>
      </c>
      <c r="G458" s="203"/>
      <c r="H458" s="261"/>
      <c r="I458" s="260"/>
      <c r="J458" s="260"/>
      <c r="K458" s="60">
        <f t="shared" si="15"/>
        <v>118125</v>
      </c>
      <c r="M458" s="255"/>
      <c r="Q458" s="255"/>
      <c r="R458" s="256"/>
    </row>
    <row r="459" spans="1:18" s="204" customFormat="1" ht="12.75">
      <c r="A459" s="258"/>
      <c r="B459" s="148">
        <v>19</v>
      </c>
      <c r="C459" s="395" t="s">
        <v>1350</v>
      </c>
      <c r="D459" s="201"/>
      <c r="E459" s="221" t="s">
        <v>915</v>
      </c>
      <c r="F459" s="487">
        <v>143000</v>
      </c>
      <c r="G459" s="203"/>
      <c r="H459" s="261"/>
      <c r="I459" s="260"/>
      <c r="J459" s="260"/>
      <c r="K459" s="60">
        <f t="shared" si="15"/>
        <v>128700</v>
      </c>
      <c r="M459" s="255"/>
      <c r="Q459" s="255"/>
      <c r="R459" s="256"/>
    </row>
    <row r="460" spans="1:18" s="204" customFormat="1" ht="12.75">
      <c r="A460" s="258"/>
      <c r="B460" s="148">
        <v>20</v>
      </c>
      <c r="C460" s="395" t="s">
        <v>1351</v>
      </c>
      <c r="D460" s="201"/>
      <c r="E460" s="221" t="s">
        <v>915</v>
      </c>
      <c r="F460" s="487">
        <v>153000</v>
      </c>
      <c r="G460" s="203"/>
      <c r="H460" s="261"/>
      <c r="I460" s="260"/>
      <c r="J460" s="260"/>
      <c r="K460" s="60">
        <f t="shared" si="15"/>
        <v>137700</v>
      </c>
      <c r="M460" s="255"/>
      <c r="Q460" s="255"/>
      <c r="R460" s="256"/>
    </row>
    <row r="461" spans="1:18" s="204" customFormat="1" ht="12.75">
      <c r="A461" s="258"/>
      <c r="B461" s="148">
        <v>21</v>
      </c>
      <c r="C461" s="60" t="s">
        <v>1333</v>
      </c>
      <c r="D461" s="201"/>
      <c r="E461" s="221" t="s">
        <v>915</v>
      </c>
      <c r="F461" s="487">
        <v>65000</v>
      </c>
      <c r="G461" s="203"/>
      <c r="H461" s="261"/>
      <c r="I461" s="260"/>
      <c r="J461" s="260"/>
      <c r="K461" s="60">
        <f t="shared" si="15"/>
        <v>58500</v>
      </c>
      <c r="M461" s="255"/>
      <c r="Q461" s="255"/>
      <c r="R461" s="256"/>
    </row>
    <row r="462" spans="1:18" s="204" customFormat="1" ht="12.75">
      <c r="A462" s="258"/>
      <c r="B462" s="148">
        <v>22</v>
      </c>
      <c r="C462" s="60" t="s">
        <v>1334</v>
      </c>
      <c r="D462" s="201"/>
      <c r="E462" s="221" t="s">
        <v>915</v>
      </c>
      <c r="F462" s="487">
        <v>77500</v>
      </c>
      <c r="G462" s="203"/>
      <c r="H462" s="261"/>
      <c r="I462" s="260"/>
      <c r="J462" s="260"/>
      <c r="K462" s="60">
        <f t="shared" si="15"/>
        <v>69750</v>
      </c>
      <c r="M462" s="255"/>
      <c r="Q462" s="255"/>
      <c r="R462" s="256"/>
    </row>
    <row r="463" spans="1:18" s="204" customFormat="1" ht="12.75">
      <c r="A463" s="258"/>
      <c r="B463" s="148">
        <v>23</v>
      </c>
      <c r="C463" s="60" t="s">
        <v>1335</v>
      </c>
      <c r="D463" s="201"/>
      <c r="E463" s="402" t="s">
        <v>939</v>
      </c>
      <c r="F463" s="487">
        <v>12000</v>
      </c>
      <c r="G463" s="203"/>
      <c r="H463" s="261"/>
      <c r="I463" s="260"/>
      <c r="J463" s="260"/>
      <c r="K463" s="60">
        <f t="shared" si="15"/>
        <v>10800</v>
      </c>
      <c r="M463" s="255"/>
      <c r="Q463" s="255"/>
      <c r="R463" s="256"/>
    </row>
    <row r="464" spans="1:18" s="204" customFormat="1" ht="12.75">
      <c r="A464" s="258"/>
      <c r="B464" s="148">
        <v>24</v>
      </c>
      <c r="C464" s="60" t="s">
        <v>1336</v>
      </c>
      <c r="D464" s="201"/>
      <c r="E464" s="402" t="s">
        <v>939</v>
      </c>
      <c r="F464" s="487">
        <v>20000</v>
      </c>
      <c r="G464" s="203"/>
      <c r="H464" s="261"/>
      <c r="I464" s="260"/>
      <c r="J464" s="260">
        <f>1431-1221</f>
        <v>210</v>
      </c>
      <c r="K464" s="60">
        <f t="shared" si="15"/>
        <v>18000</v>
      </c>
      <c r="M464" s="255"/>
      <c r="Q464" s="255"/>
      <c r="R464" s="256"/>
    </row>
    <row r="465" spans="1:18" s="204" customFormat="1" ht="12.75">
      <c r="A465" s="258"/>
      <c r="B465" s="148">
        <v>25</v>
      </c>
      <c r="C465" s="60" t="s">
        <v>1337</v>
      </c>
      <c r="E465" s="402" t="s">
        <v>939</v>
      </c>
      <c r="F465" s="487">
        <v>24000</v>
      </c>
      <c r="G465" s="203"/>
      <c r="H465" s="261"/>
      <c r="I465" s="260"/>
      <c r="J465" s="260"/>
      <c r="K465" s="60">
        <f t="shared" si="15"/>
        <v>21600</v>
      </c>
      <c r="M465" s="255"/>
      <c r="Q465" s="255"/>
      <c r="R465" s="256"/>
    </row>
    <row r="466" spans="1:18" s="204" customFormat="1" ht="12.75">
      <c r="A466" s="258"/>
      <c r="B466" s="148"/>
      <c r="C466" s="60"/>
      <c r="D466" s="206"/>
      <c r="E466" s="402"/>
      <c r="F466" s="487"/>
      <c r="G466" s="203"/>
      <c r="H466" s="261"/>
      <c r="I466" s="260"/>
      <c r="J466" s="260"/>
      <c r="K466" s="60"/>
      <c r="M466" s="255"/>
      <c r="Q466" s="255"/>
      <c r="R466" s="256"/>
    </row>
    <row r="467" spans="1:18" s="204" customFormat="1" ht="12.75">
      <c r="A467" s="401" t="s">
        <v>1356</v>
      </c>
      <c r="B467" s="502" t="s">
        <v>1352</v>
      </c>
      <c r="C467" s="60"/>
      <c r="D467" s="206"/>
      <c r="E467" s="402"/>
      <c r="F467" s="487"/>
      <c r="G467" s="203"/>
      <c r="H467" s="261"/>
      <c r="I467" s="260"/>
      <c r="J467" s="260"/>
      <c r="K467" s="60"/>
      <c r="M467" s="255"/>
      <c r="Q467" s="255"/>
      <c r="R467" s="256"/>
    </row>
    <row r="468" spans="1:18" s="204" customFormat="1" ht="12.75">
      <c r="A468" s="258"/>
      <c r="B468" s="148">
        <v>1</v>
      </c>
      <c r="C468" s="60" t="s">
        <v>520</v>
      </c>
      <c r="D468" s="206"/>
      <c r="E468" s="402" t="s">
        <v>262</v>
      </c>
      <c r="F468" s="487">
        <v>534200</v>
      </c>
      <c r="G468" s="203"/>
      <c r="H468" s="261"/>
      <c r="I468" s="260"/>
      <c r="J468" s="260"/>
      <c r="K468" s="60"/>
      <c r="M468" s="255"/>
      <c r="Q468" s="255"/>
      <c r="R468" s="256"/>
    </row>
    <row r="469" spans="1:18" s="204" customFormat="1" ht="12.75">
      <c r="A469" s="258"/>
      <c r="B469" s="148">
        <v>2</v>
      </c>
      <c r="C469" s="60" t="s">
        <v>294</v>
      </c>
      <c r="D469" s="206"/>
      <c r="E469" s="402" t="s">
        <v>262</v>
      </c>
      <c r="F469" s="487">
        <v>444700</v>
      </c>
      <c r="G469" s="203"/>
      <c r="H469" s="261"/>
      <c r="I469" s="260"/>
      <c r="J469" s="260"/>
      <c r="K469" s="60"/>
      <c r="M469" s="255"/>
      <c r="Q469" s="255"/>
      <c r="R469" s="256"/>
    </row>
    <row r="470" spans="1:18" s="204" customFormat="1" ht="12.75">
      <c r="A470" s="258"/>
      <c r="B470" s="148">
        <v>3</v>
      </c>
      <c r="C470" s="60" t="s">
        <v>521</v>
      </c>
      <c r="D470" s="206"/>
      <c r="E470" s="402" t="s">
        <v>262</v>
      </c>
      <c r="F470" s="487">
        <v>623200</v>
      </c>
      <c r="G470" s="203"/>
      <c r="H470" s="261"/>
      <c r="I470" s="260"/>
      <c r="J470" s="260"/>
      <c r="K470" s="60"/>
      <c r="M470" s="255"/>
      <c r="Q470" s="255"/>
      <c r="R470" s="256"/>
    </row>
    <row r="471" spans="1:18" s="204" customFormat="1" ht="12.75">
      <c r="A471" s="258"/>
      <c r="B471" s="148">
        <v>4</v>
      </c>
      <c r="C471" s="60" t="s">
        <v>296</v>
      </c>
      <c r="D471" s="206"/>
      <c r="E471" s="402" t="s">
        <v>262</v>
      </c>
      <c r="F471" s="487">
        <v>534200</v>
      </c>
      <c r="G471" s="203"/>
      <c r="H471" s="261"/>
      <c r="I471" s="260"/>
      <c r="J471" s="260"/>
      <c r="K471" s="60"/>
      <c r="M471" s="255"/>
      <c r="Q471" s="255"/>
      <c r="R471" s="256"/>
    </row>
    <row r="472" spans="1:18" s="204" customFormat="1" ht="12.75">
      <c r="A472" s="258"/>
      <c r="B472" s="148">
        <v>5</v>
      </c>
      <c r="C472" s="60" t="s">
        <v>522</v>
      </c>
      <c r="D472" s="206"/>
      <c r="E472" s="402" t="s">
        <v>262</v>
      </c>
      <c r="F472" s="487">
        <v>979500</v>
      </c>
      <c r="G472" s="203"/>
      <c r="H472" s="261"/>
      <c r="I472" s="260"/>
      <c r="J472" s="260"/>
      <c r="K472" s="60"/>
      <c r="M472" s="255"/>
      <c r="Q472" s="255"/>
      <c r="R472" s="256"/>
    </row>
    <row r="473" spans="1:18" s="204" customFormat="1" ht="12.75">
      <c r="A473" s="258"/>
      <c r="B473" s="148">
        <v>6</v>
      </c>
      <c r="C473" s="60" t="s">
        <v>519</v>
      </c>
      <c r="D473" s="206"/>
      <c r="E473" s="402" t="s">
        <v>262</v>
      </c>
      <c r="F473" s="487">
        <v>890000</v>
      </c>
      <c r="G473" s="203"/>
      <c r="H473" s="261"/>
      <c r="I473" s="260"/>
      <c r="J473" s="260"/>
      <c r="K473" s="60"/>
      <c r="M473" s="255"/>
      <c r="Q473" s="255"/>
      <c r="R473" s="256"/>
    </row>
    <row r="474" spans="1:18" s="204" customFormat="1" ht="12.75">
      <c r="A474" s="258"/>
      <c r="B474" s="148">
        <v>7</v>
      </c>
      <c r="C474" s="60" t="s">
        <v>1353</v>
      </c>
      <c r="D474" s="206"/>
      <c r="E474" s="402" t="s">
        <v>560</v>
      </c>
      <c r="F474" s="487">
        <v>213000</v>
      </c>
      <c r="G474" s="203"/>
      <c r="H474" s="261"/>
      <c r="I474" s="260"/>
      <c r="J474" s="260"/>
      <c r="K474" s="60"/>
      <c r="M474" s="255"/>
      <c r="Q474" s="255"/>
      <c r="R474" s="256"/>
    </row>
    <row r="475" spans="1:18" s="204" customFormat="1" ht="12.75">
      <c r="A475" s="258"/>
      <c r="B475" s="148">
        <v>8</v>
      </c>
      <c r="C475" s="60" t="s">
        <v>1354</v>
      </c>
      <c r="D475" s="206"/>
      <c r="E475" s="402" t="s">
        <v>560</v>
      </c>
      <c r="F475" s="487">
        <v>247000</v>
      </c>
      <c r="G475" s="203"/>
      <c r="H475" s="261"/>
      <c r="I475" s="260"/>
      <c r="J475" s="260"/>
      <c r="K475" s="60"/>
      <c r="M475" s="255"/>
      <c r="Q475" s="255"/>
      <c r="R475" s="256"/>
    </row>
    <row r="476" spans="1:18" s="204" customFormat="1" ht="12.75">
      <c r="A476" s="258"/>
      <c r="B476" s="148">
        <v>9</v>
      </c>
      <c r="C476" s="60" t="s">
        <v>1355</v>
      </c>
      <c r="D476" s="206"/>
      <c r="E476" s="402" t="s">
        <v>560</v>
      </c>
      <c r="F476" s="487">
        <v>264000</v>
      </c>
      <c r="G476" s="203"/>
      <c r="H476" s="261"/>
      <c r="I476" s="260"/>
      <c r="J476" s="260"/>
      <c r="K476" s="60"/>
      <c r="M476" s="255"/>
      <c r="Q476" s="255"/>
      <c r="R476" s="256"/>
    </row>
    <row r="477" spans="1:18" s="204" customFormat="1" ht="12.75">
      <c r="A477" s="258"/>
      <c r="B477" s="148"/>
      <c r="C477" s="60"/>
      <c r="D477" s="206"/>
      <c r="E477" s="402"/>
      <c r="F477" s="487"/>
      <c r="G477" s="203"/>
      <c r="H477" s="261"/>
      <c r="I477" s="260"/>
      <c r="J477" s="260"/>
      <c r="K477" s="60"/>
      <c r="M477" s="255"/>
      <c r="Q477" s="255"/>
      <c r="R477" s="256"/>
    </row>
    <row r="478" spans="1:18" s="204" customFormat="1" ht="12.75">
      <c r="A478" s="401" t="s">
        <v>1357</v>
      </c>
      <c r="B478" s="148"/>
      <c r="C478" s="60"/>
      <c r="D478" s="206"/>
      <c r="E478" s="402"/>
      <c r="F478" s="487"/>
      <c r="G478" s="203"/>
      <c r="H478" s="261"/>
      <c r="I478" s="260"/>
      <c r="J478" s="260"/>
      <c r="K478" s="60"/>
      <c r="M478" s="255"/>
      <c r="Q478" s="255"/>
      <c r="R478" s="256"/>
    </row>
    <row r="479" spans="1:18" s="204" customFormat="1" ht="12.75">
      <c r="A479" s="258"/>
      <c r="B479" s="148">
        <v>1</v>
      </c>
      <c r="C479" s="60" t="s">
        <v>1359</v>
      </c>
      <c r="D479" s="206"/>
      <c r="E479" s="402" t="s">
        <v>915</v>
      </c>
      <c r="F479" s="487">
        <v>475000</v>
      </c>
      <c r="G479" s="203"/>
      <c r="H479" s="261"/>
      <c r="I479" s="260"/>
      <c r="J479" s="260"/>
      <c r="K479" s="60"/>
      <c r="M479" s="255"/>
      <c r="Q479" s="255"/>
      <c r="R479" s="256"/>
    </row>
    <row r="480" spans="1:18" s="204" customFormat="1" ht="12.75">
      <c r="A480" s="258"/>
      <c r="B480" s="148">
        <v>2</v>
      </c>
      <c r="C480" s="60" t="s">
        <v>1360</v>
      </c>
      <c r="D480" s="206"/>
      <c r="E480" s="402" t="s">
        <v>915</v>
      </c>
      <c r="F480" s="487">
        <v>515000</v>
      </c>
      <c r="G480" s="203"/>
      <c r="H480" s="261"/>
      <c r="I480" s="260"/>
      <c r="J480" s="260"/>
      <c r="K480" s="60"/>
      <c r="M480" s="255"/>
      <c r="Q480" s="255"/>
      <c r="R480" s="256"/>
    </row>
    <row r="481" spans="1:18" s="204" customFormat="1" ht="12.75">
      <c r="A481" s="258"/>
      <c r="B481" s="148">
        <v>3</v>
      </c>
      <c r="C481" s="60" t="s">
        <v>1361</v>
      </c>
      <c r="D481" s="206"/>
      <c r="E481" s="402" t="s">
        <v>915</v>
      </c>
      <c r="F481" s="487">
        <v>550000</v>
      </c>
      <c r="G481" s="203"/>
      <c r="H481" s="261"/>
      <c r="I481" s="260"/>
      <c r="J481" s="260"/>
      <c r="K481" s="60"/>
      <c r="M481" s="255"/>
      <c r="Q481" s="255"/>
      <c r="R481" s="256"/>
    </row>
    <row r="482" spans="1:18" s="204" customFormat="1" ht="12.75">
      <c r="A482" s="258"/>
      <c r="B482" s="148"/>
      <c r="C482" s="60"/>
      <c r="D482" s="206"/>
      <c r="E482" s="402"/>
      <c r="F482" s="487"/>
      <c r="G482" s="203"/>
      <c r="H482" s="261"/>
      <c r="I482" s="260"/>
      <c r="J482" s="260"/>
      <c r="K482" s="60"/>
      <c r="M482" s="255"/>
      <c r="Q482" s="255"/>
      <c r="R482" s="256"/>
    </row>
    <row r="483" spans="1:18" s="204" customFormat="1" ht="12.75">
      <c r="A483" s="401" t="s">
        <v>1358</v>
      </c>
      <c r="B483" s="148"/>
      <c r="C483" s="60"/>
      <c r="D483" s="206"/>
      <c r="E483" s="402"/>
      <c r="F483" s="487"/>
      <c r="G483" s="203"/>
      <c r="H483" s="261"/>
      <c r="I483" s="260"/>
      <c r="J483" s="260"/>
      <c r="K483" s="60"/>
      <c r="M483" s="255"/>
      <c r="Q483" s="255"/>
      <c r="R483" s="256"/>
    </row>
    <row r="484" spans="1:18" s="204" customFormat="1" ht="12.75">
      <c r="A484" s="258"/>
      <c r="B484" s="148">
        <v>1</v>
      </c>
      <c r="C484" s="60" t="s">
        <v>1362</v>
      </c>
      <c r="D484" s="206"/>
      <c r="E484" s="402" t="s">
        <v>915</v>
      </c>
      <c r="F484" s="487">
        <v>345000</v>
      </c>
      <c r="G484" s="203"/>
      <c r="H484" s="261"/>
      <c r="I484" s="260"/>
      <c r="J484" s="260"/>
      <c r="K484" s="60"/>
      <c r="M484" s="255"/>
      <c r="Q484" s="255"/>
      <c r="R484" s="256"/>
    </row>
    <row r="485" spans="1:18" s="204" customFormat="1" ht="12.75">
      <c r="A485" s="258"/>
      <c r="B485" s="148">
        <v>2</v>
      </c>
      <c r="C485" s="60" t="s">
        <v>1364</v>
      </c>
      <c r="D485" s="206"/>
      <c r="E485" s="402" t="s">
        <v>915</v>
      </c>
      <c r="F485" s="487">
        <v>375000</v>
      </c>
      <c r="G485" s="203"/>
      <c r="H485" s="261"/>
      <c r="I485" s="260"/>
      <c r="J485" s="260"/>
      <c r="K485" s="60"/>
      <c r="M485" s="255"/>
      <c r="Q485" s="255"/>
      <c r="R485" s="256"/>
    </row>
    <row r="486" spans="1:18" s="204" customFormat="1" ht="12.75">
      <c r="A486" s="258"/>
      <c r="B486" s="148">
        <v>3</v>
      </c>
      <c r="C486" s="60" t="s">
        <v>1363</v>
      </c>
      <c r="D486" s="206"/>
      <c r="E486" s="402" t="s">
        <v>915</v>
      </c>
      <c r="F486" s="487">
        <v>275000</v>
      </c>
      <c r="G486" s="203"/>
      <c r="H486" s="261"/>
      <c r="I486" s="260"/>
      <c r="J486" s="260"/>
      <c r="K486" s="60"/>
      <c r="M486" s="255"/>
      <c r="Q486" s="255"/>
      <c r="R486" s="256"/>
    </row>
    <row r="487" spans="1:18" s="204" customFormat="1" ht="12.75">
      <c r="A487" s="216"/>
      <c r="B487" s="201"/>
      <c r="C487" s="201"/>
      <c r="D487" s="201"/>
      <c r="E487" s="202"/>
      <c r="F487" s="487"/>
      <c r="G487" s="203"/>
      <c r="H487" s="261"/>
      <c r="I487" s="260"/>
      <c r="J487" s="260"/>
      <c r="K487" s="201"/>
      <c r="M487" s="255"/>
      <c r="Q487" s="255"/>
      <c r="R487" s="256"/>
    </row>
    <row r="488" spans="1:18" s="204" customFormat="1" ht="12.75">
      <c r="A488" s="213" t="s">
        <v>0</v>
      </c>
      <c r="B488" s="201"/>
      <c r="C488" s="201"/>
      <c r="D488" s="201"/>
      <c r="E488" s="202"/>
      <c r="F488" s="487"/>
      <c r="G488" s="203"/>
      <c r="H488" s="261"/>
      <c r="J488" s="260"/>
      <c r="K488" s="201"/>
      <c r="M488" s="255"/>
      <c r="Q488" s="255"/>
      <c r="R488" s="256"/>
    </row>
    <row r="489" spans="1:18" s="204" customFormat="1" ht="12.75">
      <c r="A489" s="214"/>
      <c r="B489" s="201">
        <v>1</v>
      </c>
      <c r="C489" s="60" t="s">
        <v>1365</v>
      </c>
      <c r="D489" s="201"/>
      <c r="E489" s="202" t="s">
        <v>50</v>
      </c>
      <c r="F489" s="487">
        <v>15100</v>
      </c>
      <c r="G489" s="203"/>
      <c r="H489" s="261"/>
      <c r="I489" s="260">
        <v>12500</v>
      </c>
      <c r="J489" s="260"/>
      <c r="K489" s="60">
        <f aca="true" t="shared" si="16" ref="K489:K528">F489*0.9</f>
        <v>13590</v>
      </c>
      <c r="M489" s="255"/>
      <c r="Q489" s="255"/>
      <c r="R489" s="256"/>
    </row>
    <row r="490" spans="1:18" s="204" customFormat="1" ht="12.75">
      <c r="A490" s="214"/>
      <c r="B490" s="201">
        <v>2</v>
      </c>
      <c r="C490" s="60" t="s">
        <v>1366</v>
      </c>
      <c r="D490" s="201"/>
      <c r="E490" s="202" t="s">
        <v>306</v>
      </c>
      <c r="F490" s="490">
        <v>12000</v>
      </c>
      <c r="G490" s="203"/>
      <c r="H490" s="261"/>
      <c r="I490" s="260">
        <v>10000</v>
      </c>
      <c r="J490" s="201">
        <v>6800</v>
      </c>
      <c r="K490" s="60">
        <f t="shared" si="16"/>
        <v>10800</v>
      </c>
      <c r="M490" s="255"/>
      <c r="Q490" s="255"/>
      <c r="R490" s="259"/>
    </row>
    <row r="491" spans="1:18" s="204" customFormat="1" ht="12.75">
      <c r="A491" s="214"/>
      <c r="B491" s="201">
        <v>3</v>
      </c>
      <c r="C491" s="201" t="s">
        <v>542</v>
      </c>
      <c r="D491" s="201"/>
      <c r="E491" s="202" t="s">
        <v>278</v>
      </c>
      <c r="F491" s="487">
        <v>2400</v>
      </c>
      <c r="G491" s="203"/>
      <c r="H491" s="261"/>
      <c r="I491" s="260">
        <v>2000</v>
      </c>
      <c r="J491" s="260"/>
      <c r="K491" s="60">
        <f t="shared" si="16"/>
        <v>2160</v>
      </c>
      <c r="M491" s="255"/>
      <c r="Q491" s="255"/>
      <c r="R491" s="256"/>
    </row>
    <row r="492" spans="1:18" s="204" customFormat="1" ht="12.75">
      <c r="A492" s="214"/>
      <c r="B492" s="201">
        <v>4</v>
      </c>
      <c r="C492" s="60" t="s">
        <v>1367</v>
      </c>
      <c r="D492" s="201"/>
      <c r="E492" s="202" t="s">
        <v>278</v>
      </c>
      <c r="F492" s="490">
        <v>4500</v>
      </c>
      <c r="G492" s="203"/>
      <c r="H492" s="261"/>
      <c r="I492" s="260">
        <v>4500</v>
      </c>
      <c r="J492" s="201">
        <v>5000</v>
      </c>
      <c r="K492" s="60">
        <f t="shared" si="16"/>
        <v>4050</v>
      </c>
      <c r="M492" s="255"/>
      <c r="Q492" s="255"/>
      <c r="R492" s="256"/>
    </row>
    <row r="493" spans="1:18" s="204" customFormat="1" ht="12.75">
      <c r="A493" s="214"/>
      <c r="B493" s="201">
        <v>5</v>
      </c>
      <c r="C493" s="60" t="s">
        <v>1368</v>
      </c>
      <c r="D493" s="201"/>
      <c r="E493" s="239" t="s">
        <v>293</v>
      </c>
      <c r="F493" s="490">
        <v>4500</v>
      </c>
      <c r="G493" s="203"/>
      <c r="H493" s="261"/>
      <c r="I493" s="260">
        <v>4500</v>
      </c>
      <c r="J493" s="201">
        <v>4700</v>
      </c>
      <c r="K493" s="60">
        <f t="shared" si="16"/>
        <v>4050</v>
      </c>
      <c r="M493" s="255"/>
      <c r="Q493" s="255"/>
      <c r="R493" s="256"/>
    </row>
    <row r="494" spans="1:18" s="204" customFormat="1" ht="12.75">
      <c r="A494" s="214"/>
      <c r="B494" s="201">
        <v>6</v>
      </c>
      <c r="C494" s="201" t="s">
        <v>543</v>
      </c>
      <c r="D494" s="201"/>
      <c r="E494" s="239" t="s">
        <v>278</v>
      </c>
      <c r="F494" s="487">
        <v>10000</v>
      </c>
      <c r="G494" s="203"/>
      <c r="H494" s="261"/>
      <c r="I494" s="260">
        <v>3600</v>
      </c>
      <c r="J494" s="260"/>
      <c r="K494" s="60">
        <f t="shared" si="16"/>
        <v>9000</v>
      </c>
      <c r="M494" s="255"/>
      <c r="Q494" s="255"/>
      <c r="R494" s="256"/>
    </row>
    <row r="495" spans="1:18" s="204" customFormat="1" ht="12.75">
      <c r="A495" s="214"/>
      <c r="B495" s="201">
        <v>7</v>
      </c>
      <c r="C495" s="201" t="s">
        <v>927</v>
      </c>
      <c r="D495" s="201"/>
      <c r="E495" s="239" t="s">
        <v>293</v>
      </c>
      <c r="F495" s="487">
        <v>22000</v>
      </c>
      <c r="G495" s="203"/>
      <c r="H495" s="261"/>
      <c r="I495" s="260">
        <v>31300</v>
      </c>
      <c r="J495" s="260"/>
      <c r="K495" s="60">
        <f t="shared" si="16"/>
        <v>19800</v>
      </c>
      <c r="M495" s="255"/>
      <c r="Q495" s="255"/>
      <c r="R495" s="256"/>
    </row>
    <row r="496" spans="1:18" s="204" customFormat="1" ht="12.75">
      <c r="A496" s="214"/>
      <c r="B496" s="201">
        <v>8</v>
      </c>
      <c r="C496" s="201" t="s">
        <v>60</v>
      </c>
      <c r="D496" s="201"/>
      <c r="E496" s="239" t="s">
        <v>315</v>
      </c>
      <c r="F496" s="487">
        <v>22100</v>
      </c>
      <c r="G496" s="203"/>
      <c r="H496" s="261"/>
      <c r="I496" s="260">
        <v>18200</v>
      </c>
      <c r="J496" s="260"/>
      <c r="K496" s="60">
        <f t="shared" si="16"/>
        <v>19890</v>
      </c>
      <c r="M496" s="255"/>
      <c r="Q496" s="255"/>
      <c r="R496" s="256"/>
    </row>
    <row r="497" spans="1:18" s="204" customFormat="1" ht="12.75">
      <c r="A497" s="214"/>
      <c r="B497" s="201">
        <v>9</v>
      </c>
      <c r="C497" s="201" t="s">
        <v>700</v>
      </c>
      <c r="D497" s="201"/>
      <c r="E497" s="202" t="s">
        <v>915</v>
      </c>
      <c r="F497" s="487">
        <v>15100</v>
      </c>
      <c r="G497" s="203"/>
      <c r="H497" s="261"/>
      <c r="I497" s="260">
        <v>12450</v>
      </c>
      <c r="J497" s="260"/>
      <c r="K497" s="60">
        <f t="shared" si="16"/>
        <v>13590</v>
      </c>
      <c r="M497" s="255"/>
      <c r="Q497" s="255"/>
      <c r="R497" s="256"/>
    </row>
    <row r="498" spans="1:18" s="204" customFormat="1" ht="12.75">
      <c r="A498" s="214"/>
      <c r="B498" s="201">
        <v>10</v>
      </c>
      <c r="C498" s="201" t="s">
        <v>705</v>
      </c>
      <c r="D498" s="206"/>
      <c r="E498" s="221" t="s">
        <v>915</v>
      </c>
      <c r="F498" s="487">
        <v>80000</v>
      </c>
      <c r="G498" s="203"/>
      <c r="H498" s="261"/>
      <c r="I498" s="260">
        <v>66000</v>
      </c>
      <c r="J498" s="260"/>
      <c r="K498" s="60">
        <f t="shared" si="16"/>
        <v>72000</v>
      </c>
      <c r="M498" s="255"/>
      <c r="Q498" s="255"/>
      <c r="R498" s="256"/>
    </row>
    <row r="499" spans="1:18" s="204" customFormat="1" ht="12.75">
      <c r="A499" s="214"/>
      <c r="B499" s="201">
        <v>11</v>
      </c>
      <c r="C499" s="201" t="s">
        <v>949</v>
      </c>
      <c r="D499" s="201"/>
      <c r="E499" s="202" t="s">
        <v>916</v>
      </c>
      <c r="F499" s="487">
        <v>107000</v>
      </c>
      <c r="G499" s="203"/>
      <c r="H499" s="261"/>
      <c r="I499" s="260">
        <v>88275</v>
      </c>
      <c r="J499" s="260"/>
      <c r="K499" s="60">
        <f t="shared" si="16"/>
        <v>96300</v>
      </c>
      <c r="M499" s="255"/>
      <c r="Q499" s="255"/>
      <c r="R499" s="256"/>
    </row>
    <row r="500" spans="1:18" s="204" customFormat="1" ht="12.75">
      <c r="A500" s="214"/>
      <c r="B500" s="201">
        <v>12</v>
      </c>
      <c r="C500" s="60" t="s">
        <v>683</v>
      </c>
      <c r="D500" s="242"/>
      <c r="E500" s="221" t="s">
        <v>561</v>
      </c>
      <c r="F500" s="487">
        <v>41250000</v>
      </c>
      <c r="G500" s="203"/>
      <c r="H500" s="261"/>
      <c r="I500" s="260">
        <v>37500000</v>
      </c>
      <c r="J500" s="260"/>
      <c r="K500" s="60">
        <f t="shared" si="16"/>
        <v>37125000</v>
      </c>
      <c r="L500" s="260">
        <v>40950000</v>
      </c>
      <c r="M500" s="255"/>
      <c r="Q500" s="255"/>
      <c r="R500" s="256"/>
    </row>
    <row r="501" spans="1:18" s="204" customFormat="1" ht="12.75">
      <c r="A501" s="214"/>
      <c r="B501" s="201">
        <v>13</v>
      </c>
      <c r="C501" s="60" t="s">
        <v>682</v>
      </c>
      <c r="D501" s="242"/>
      <c r="E501" s="221" t="s">
        <v>561</v>
      </c>
      <c r="F501" s="487">
        <v>45375000</v>
      </c>
      <c r="G501" s="203"/>
      <c r="H501" s="261"/>
      <c r="I501" s="260">
        <v>31250000</v>
      </c>
      <c r="J501" s="260"/>
      <c r="K501" s="60">
        <f t="shared" si="16"/>
        <v>40837500</v>
      </c>
      <c r="L501" s="260">
        <v>37537500</v>
      </c>
      <c r="M501" s="255"/>
      <c r="Q501" s="255"/>
      <c r="R501" s="256"/>
    </row>
    <row r="502" spans="1:18" s="204" customFormat="1" ht="12.75">
      <c r="A502" s="214"/>
      <c r="B502" s="201">
        <v>14</v>
      </c>
      <c r="C502" s="201" t="s">
        <v>720</v>
      </c>
      <c r="D502" s="242"/>
      <c r="E502" s="221" t="s">
        <v>561</v>
      </c>
      <c r="F502" s="487">
        <v>18906000</v>
      </c>
      <c r="G502" s="203"/>
      <c r="H502" s="261"/>
      <c r="I502" s="260">
        <v>15625000</v>
      </c>
      <c r="J502" s="260"/>
      <c r="K502" s="60">
        <f t="shared" si="16"/>
        <v>17015400</v>
      </c>
      <c r="L502" s="260">
        <v>12285000</v>
      </c>
      <c r="M502" s="255"/>
      <c r="Q502" s="255"/>
      <c r="R502" s="256"/>
    </row>
    <row r="503" spans="1:18" s="204" customFormat="1" ht="12.75">
      <c r="A503" s="214"/>
      <c r="B503" s="201">
        <v>15</v>
      </c>
      <c r="C503" s="60" t="s">
        <v>722</v>
      </c>
      <c r="D503" s="242"/>
      <c r="E503" s="221" t="s">
        <v>561</v>
      </c>
      <c r="F503" s="487">
        <v>4538000</v>
      </c>
      <c r="G503" s="203"/>
      <c r="H503" s="261"/>
      <c r="I503" s="260">
        <v>8750000</v>
      </c>
      <c r="J503" s="260"/>
      <c r="K503" s="60">
        <f t="shared" si="16"/>
        <v>4084200</v>
      </c>
      <c r="L503" s="261">
        <v>8190000</v>
      </c>
      <c r="M503" s="255"/>
      <c r="Q503" s="255"/>
      <c r="R503" s="256"/>
    </row>
    <row r="504" spans="1:18" s="204" customFormat="1" ht="12.75">
      <c r="A504" s="214"/>
      <c r="B504" s="201">
        <v>16</v>
      </c>
      <c r="C504" s="60" t="s">
        <v>1369</v>
      </c>
      <c r="D504" s="242"/>
      <c r="E504" s="221" t="s">
        <v>561</v>
      </c>
      <c r="F504" s="487">
        <v>4916000</v>
      </c>
      <c r="G504" s="203"/>
      <c r="H504" s="261"/>
      <c r="I504" s="260">
        <v>6875000</v>
      </c>
      <c r="J504" s="260"/>
      <c r="K504" s="60">
        <f t="shared" si="16"/>
        <v>4424400</v>
      </c>
      <c r="L504" s="260"/>
      <c r="M504" s="255"/>
      <c r="Q504" s="255"/>
      <c r="R504" s="256"/>
    </row>
    <row r="505" spans="1:18" s="204" customFormat="1" ht="12.75">
      <c r="A505" s="214"/>
      <c r="B505" s="201">
        <v>17</v>
      </c>
      <c r="C505" s="60" t="s">
        <v>1370</v>
      </c>
      <c r="D505" s="242"/>
      <c r="E505" s="221" t="s">
        <v>561</v>
      </c>
      <c r="F505" s="487">
        <v>5294000</v>
      </c>
      <c r="G505" s="203"/>
      <c r="H505" s="261"/>
      <c r="I505" s="260">
        <v>6250000</v>
      </c>
      <c r="J505" s="260"/>
      <c r="K505" s="60">
        <f t="shared" si="16"/>
        <v>4764600</v>
      </c>
      <c r="L505" s="201">
        <v>5460000</v>
      </c>
      <c r="M505" s="255"/>
      <c r="Q505" s="255"/>
      <c r="R505" s="256"/>
    </row>
    <row r="506" spans="1:18" s="204" customFormat="1" ht="12.75">
      <c r="A506" s="214"/>
      <c r="B506" s="201">
        <v>18</v>
      </c>
      <c r="C506" s="60" t="s">
        <v>721</v>
      </c>
      <c r="D506" s="242"/>
      <c r="E506" s="221" t="s">
        <v>561</v>
      </c>
      <c r="F506" s="487">
        <v>6806000</v>
      </c>
      <c r="G506" s="203"/>
      <c r="H506" s="261"/>
      <c r="I506" s="260">
        <v>5625000</v>
      </c>
      <c r="J506" s="260"/>
      <c r="K506" s="60">
        <f t="shared" si="16"/>
        <v>6125400</v>
      </c>
      <c r="L506" s="201">
        <v>4777500</v>
      </c>
      <c r="M506" s="255"/>
      <c r="Q506" s="255"/>
      <c r="R506" s="256"/>
    </row>
    <row r="507" spans="1:18" s="204" customFormat="1" ht="12.75">
      <c r="A507" s="214"/>
      <c r="B507" s="201">
        <v>19</v>
      </c>
      <c r="C507" s="60" t="s">
        <v>1371</v>
      </c>
      <c r="D507" s="242"/>
      <c r="E507" s="221" t="s">
        <v>561</v>
      </c>
      <c r="F507" s="487">
        <v>7563000</v>
      </c>
      <c r="G507" s="203"/>
      <c r="H507" s="261"/>
      <c r="I507" s="260">
        <v>4375000</v>
      </c>
      <c r="J507" s="260"/>
      <c r="K507" s="60">
        <f t="shared" si="16"/>
        <v>6806700</v>
      </c>
      <c r="L507" s="201">
        <v>4095000</v>
      </c>
      <c r="M507" s="255"/>
      <c r="Q507" s="255"/>
      <c r="R507" s="256"/>
    </row>
    <row r="508" spans="1:18" s="204" customFormat="1" ht="12.75">
      <c r="A508" s="214"/>
      <c r="B508" s="201">
        <v>20</v>
      </c>
      <c r="C508" s="60" t="s">
        <v>1372</v>
      </c>
      <c r="D508" s="242"/>
      <c r="E508" s="221" t="s">
        <v>561</v>
      </c>
      <c r="F508" s="487">
        <v>8319000</v>
      </c>
      <c r="G508" s="203"/>
      <c r="H508" s="261"/>
      <c r="I508" s="260">
        <v>4062500</v>
      </c>
      <c r="J508" s="260"/>
      <c r="K508" s="60">
        <f t="shared" si="16"/>
        <v>7487100</v>
      </c>
      <c r="L508" s="201">
        <v>3412500</v>
      </c>
      <c r="M508" s="255"/>
      <c r="Q508" s="255"/>
      <c r="R508" s="256"/>
    </row>
    <row r="509" spans="1:18" s="204" customFormat="1" ht="12.75">
      <c r="A509" s="214"/>
      <c r="B509" s="201">
        <v>21</v>
      </c>
      <c r="C509" s="60" t="s">
        <v>1373</v>
      </c>
      <c r="D509" s="242"/>
      <c r="E509" s="221" t="s">
        <v>561</v>
      </c>
      <c r="F509" s="487">
        <v>10588000</v>
      </c>
      <c r="G509" s="203"/>
      <c r="H509" s="261"/>
      <c r="I509" s="260">
        <v>3750000</v>
      </c>
      <c r="J509" s="260"/>
      <c r="K509" s="60">
        <f t="shared" si="16"/>
        <v>9529200</v>
      </c>
      <c r="L509" s="201">
        <v>2730000</v>
      </c>
      <c r="M509" s="255"/>
      <c r="Q509" s="255"/>
      <c r="R509" s="256"/>
    </row>
    <row r="510" spans="1:18" s="204" customFormat="1" ht="12.75">
      <c r="A510" s="214"/>
      <c r="B510" s="201">
        <v>22</v>
      </c>
      <c r="C510" s="60" t="s">
        <v>1374</v>
      </c>
      <c r="D510" s="242"/>
      <c r="E510" s="221" t="s">
        <v>561</v>
      </c>
      <c r="F510" s="487">
        <v>149400</v>
      </c>
      <c r="G510" s="203"/>
      <c r="H510" s="261"/>
      <c r="I510" s="260">
        <v>494500</v>
      </c>
      <c r="J510" s="260"/>
      <c r="K510" s="60">
        <f t="shared" si="16"/>
        <v>134460</v>
      </c>
      <c r="M510" s="255"/>
      <c r="Q510" s="255"/>
      <c r="R510" s="256"/>
    </row>
    <row r="511" spans="1:18" s="204" customFormat="1" ht="12.75">
      <c r="A511" s="214"/>
      <c r="B511" s="201">
        <v>23</v>
      </c>
      <c r="C511" s="60" t="s">
        <v>723</v>
      </c>
      <c r="D511" s="242"/>
      <c r="E511" s="221" t="s">
        <v>561</v>
      </c>
      <c r="F511" s="487">
        <v>598300</v>
      </c>
      <c r="G511" s="203"/>
      <c r="H511" s="261"/>
      <c r="I511" s="260">
        <v>123500</v>
      </c>
      <c r="J511" s="260"/>
      <c r="K511" s="60">
        <f t="shared" si="16"/>
        <v>538470</v>
      </c>
      <c r="M511" s="255"/>
      <c r="Q511" s="255"/>
      <c r="R511" s="256"/>
    </row>
    <row r="512" spans="1:18" s="204" customFormat="1" ht="12.75">
      <c r="A512" s="214"/>
      <c r="B512" s="201">
        <v>24</v>
      </c>
      <c r="C512" s="60" t="s">
        <v>725</v>
      </c>
      <c r="D512" s="242"/>
      <c r="E512" s="221" t="s">
        <v>561</v>
      </c>
      <c r="F512" s="487">
        <v>374000</v>
      </c>
      <c r="G512" s="203"/>
      <c r="H512" s="261"/>
      <c r="I512" s="260">
        <v>494500</v>
      </c>
      <c r="J512" s="260"/>
      <c r="K512" s="60">
        <f t="shared" si="16"/>
        <v>336600</v>
      </c>
      <c r="M512" s="255"/>
      <c r="Q512" s="255"/>
      <c r="R512" s="256"/>
    </row>
    <row r="513" spans="1:18" s="204" customFormat="1" ht="12.75">
      <c r="A513" s="214"/>
      <c r="B513" s="201">
        <v>25</v>
      </c>
      <c r="C513" s="60" t="s">
        <v>724</v>
      </c>
      <c r="D513" s="242"/>
      <c r="E513" s="221" t="s">
        <v>561</v>
      </c>
      <c r="F513" s="487">
        <v>598000</v>
      </c>
      <c r="G513" s="203"/>
      <c r="H513" s="261"/>
      <c r="I513" s="260">
        <v>309000</v>
      </c>
      <c r="J513" s="260"/>
      <c r="K513" s="60">
        <f t="shared" si="16"/>
        <v>538200</v>
      </c>
      <c r="M513" s="255"/>
      <c r="Q513" s="255"/>
      <c r="R513" s="256"/>
    </row>
    <row r="514" spans="1:18" s="204" customFormat="1" ht="12.75">
      <c r="A514" s="214"/>
      <c r="B514" s="201">
        <v>26</v>
      </c>
      <c r="C514" s="201" t="s">
        <v>742</v>
      </c>
      <c r="D514" s="243"/>
      <c r="E514" s="221" t="s">
        <v>306</v>
      </c>
      <c r="F514" s="487">
        <v>64100</v>
      </c>
      <c r="G514" s="203"/>
      <c r="H514" s="261"/>
      <c r="I514" s="260">
        <v>53000</v>
      </c>
      <c r="J514" s="260"/>
      <c r="K514" s="60">
        <f t="shared" si="16"/>
        <v>57690</v>
      </c>
      <c r="M514" s="255"/>
      <c r="Q514" s="255"/>
      <c r="R514" s="256"/>
    </row>
    <row r="515" spans="1:18" s="204" customFormat="1" ht="12.75">
      <c r="A515" s="214"/>
      <c r="B515" s="201">
        <v>27</v>
      </c>
      <c r="C515" s="60" t="s">
        <v>208</v>
      </c>
      <c r="D515" s="242"/>
      <c r="E515" s="402" t="s">
        <v>1113</v>
      </c>
      <c r="F515" s="487">
        <v>3600</v>
      </c>
      <c r="G515" s="203"/>
      <c r="H515" s="261"/>
      <c r="I515" s="260">
        <v>49500</v>
      </c>
      <c r="J515" s="260"/>
      <c r="K515" s="60">
        <f>F515*0.9</f>
        <v>3240</v>
      </c>
      <c r="M515" s="255"/>
      <c r="Q515" s="255"/>
      <c r="R515" s="256"/>
    </row>
    <row r="516" spans="1:18" s="204" customFormat="1" ht="12.75">
      <c r="A516" s="214"/>
      <c r="B516" s="201">
        <v>28</v>
      </c>
      <c r="C516" s="60" t="s">
        <v>1375</v>
      </c>
      <c r="D516" s="201"/>
      <c r="E516" s="202" t="s">
        <v>295</v>
      </c>
      <c r="F516" s="487">
        <v>60000</v>
      </c>
      <c r="G516" s="203"/>
      <c r="H516" s="261"/>
      <c r="I516" s="260">
        <v>441500</v>
      </c>
      <c r="J516" s="260"/>
      <c r="K516" s="60">
        <f t="shared" si="16"/>
        <v>54000</v>
      </c>
      <c r="R516" s="256"/>
    </row>
    <row r="517" spans="1:12" s="157" customFormat="1" ht="12.75">
      <c r="A517" s="216"/>
      <c r="B517" s="201">
        <v>29</v>
      </c>
      <c r="C517" s="201" t="s">
        <v>558</v>
      </c>
      <c r="D517" s="121"/>
      <c r="E517" s="163" t="s">
        <v>278</v>
      </c>
      <c r="F517" s="488">
        <v>24200</v>
      </c>
      <c r="G517" s="122"/>
      <c r="H517" s="305"/>
      <c r="I517" s="278">
        <v>20000</v>
      </c>
      <c r="J517" s="281"/>
      <c r="K517" s="60">
        <f t="shared" si="16"/>
        <v>21780</v>
      </c>
      <c r="L517" s="157" t="s">
        <v>23</v>
      </c>
    </row>
    <row r="518" spans="1:11" s="157" customFormat="1" ht="12.75">
      <c r="A518" s="216"/>
      <c r="B518" s="201">
        <v>30</v>
      </c>
      <c r="C518" s="60" t="s">
        <v>1376</v>
      </c>
      <c r="D518" s="121"/>
      <c r="E518" s="163"/>
      <c r="F518" s="488">
        <v>144000</v>
      </c>
      <c r="G518" s="122"/>
      <c r="H518" s="305"/>
      <c r="I518" s="278"/>
      <c r="J518" s="281"/>
      <c r="K518" s="60">
        <f t="shared" si="16"/>
        <v>129600</v>
      </c>
    </row>
    <row r="519" spans="1:11" s="157" customFormat="1" ht="12.75">
      <c r="A519" s="216"/>
      <c r="B519" s="201">
        <v>31</v>
      </c>
      <c r="C519" s="60" t="s">
        <v>518</v>
      </c>
      <c r="D519" s="121"/>
      <c r="E519" s="163"/>
      <c r="F519" s="488">
        <v>12100</v>
      </c>
      <c r="G519" s="122"/>
      <c r="H519" s="305"/>
      <c r="I519" s="278"/>
      <c r="J519" s="281"/>
      <c r="K519" s="60">
        <f t="shared" si="16"/>
        <v>10890</v>
      </c>
    </row>
    <row r="520" spans="1:11" s="157" customFormat="1" ht="12.75">
      <c r="A520" s="216"/>
      <c r="B520" s="201">
        <v>32</v>
      </c>
      <c r="C520" s="60" t="s">
        <v>1377</v>
      </c>
      <c r="D520" s="121"/>
      <c r="E520" s="163"/>
      <c r="F520" s="488">
        <v>50000</v>
      </c>
      <c r="G520" s="122"/>
      <c r="H520" s="305"/>
      <c r="I520" s="278"/>
      <c r="J520" s="281"/>
      <c r="K520" s="60">
        <f t="shared" si="16"/>
        <v>45000</v>
      </c>
    </row>
    <row r="521" spans="1:11" s="157" customFormat="1" ht="12.75">
      <c r="A521" s="216"/>
      <c r="B521" s="201">
        <v>33</v>
      </c>
      <c r="C521" s="60" t="s">
        <v>1378</v>
      </c>
      <c r="D521" s="121"/>
      <c r="E521" s="163"/>
      <c r="F521" s="488">
        <v>165000</v>
      </c>
      <c r="G521" s="122"/>
      <c r="H521" s="305"/>
      <c r="I521" s="278"/>
      <c r="J521" s="281"/>
      <c r="K521" s="60">
        <f t="shared" si="16"/>
        <v>148500</v>
      </c>
    </row>
    <row r="522" spans="1:11" s="157" customFormat="1" ht="12.75">
      <c r="A522" s="216"/>
      <c r="B522" s="201">
        <v>34</v>
      </c>
      <c r="C522" s="60" t="s">
        <v>1379</v>
      </c>
      <c r="D522" s="121"/>
      <c r="E522" s="163"/>
      <c r="F522" s="488">
        <v>100000</v>
      </c>
      <c r="G522" s="122"/>
      <c r="H522" s="305"/>
      <c r="I522" s="278"/>
      <c r="J522" s="281"/>
      <c r="K522" s="60">
        <f t="shared" si="16"/>
        <v>90000</v>
      </c>
    </row>
    <row r="523" spans="1:11" s="157" customFormat="1" ht="12.75">
      <c r="A523" s="216"/>
      <c r="B523" s="201">
        <f>B522+1</f>
        <v>35</v>
      </c>
      <c r="C523" s="60" t="s">
        <v>1470</v>
      </c>
      <c r="D523" s="121"/>
      <c r="E523" s="163"/>
      <c r="F523" s="488">
        <v>700000</v>
      </c>
      <c r="G523" s="122"/>
      <c r="H523" s="305"/>
      <c r="I523" s="278"/>
      <c r="J523" s="281"/>
      <c r="K523" s="60">
        <f t="shared" si="16"/>
        <v>630000</v>
      </c>
    </row>
    <row r="524" spans="1:11" s="157" customFormat="1" ht="12.75">
      <c r="A524" s="216"/>
      <c r="B524" s="201">
        <f>B523+1</f>
        <v>36</v>
      </c>
      <c r="C524" s="60" t="s">
        <v>1380</v>
      </c>
      <c r="D524" s="121"/>
      <c r="E524" s="163"/>
      <c r="F524" s="488">
        <v>275000</v>
      </c>
      <c r="G524" s="122"/>
      <c r="H524" s="305"/>
      <c r="I524" s="278"/>
      <c r="J524" s="281"/>
      <c r="K524" s="60">
        <f t="shared" si="16"/>
        <v>247500</v>
      </c>
    </row>
    <row r="525" spans="1:11" s="157" customFormat="1" ht="12.75">
      <c r="A525" s="216"/>
      <c r="B525" s="201">
        <f>B524+1</f>
        <v>37</v>
      </c>
      <c r="C525" s="60" t="s">
        <v>1381</v>
      </c>
      <c r="D525" s="121"/>
      <c r="E525" s="163"/>
      <c r="F525" s="488">
        <v>1025000</v>
      </c>
      <c r="G525" s="122"/>
      <c r="H525" s="305"/>
      <c r="I525" s="278"/>
      <c r="J525" s="281"/>
      <c r="K525" s="60">
        <f t="shared" si="16"/>
        <v>922500</v>
      </c>
    </row>
    <row r="526" spans="1:11" s="157" customFormat="1" ht="12.75">
      <c r="A526" s="216"/>
      <c r="B526" s="201">
        <f>B525+1</f>
        <v>38</v>
      </c>
      <c r="C526" s="60" t="s">
        <v>1382</v>
      </c>
      <c r="D526" s="121"/>
      <c r="E526" s="163"/>
      <c r="F526" s="488">
        <v>252000</v>
      </c>
      <c r="G526" s="122"/>
      <c r="H526" s="305"/>
      <c r="I526" s="278"/>
      <c r="J526" s="281"/>
      <c r="K526" s="60"/>
    </row>
    <row r="527" spans="1:11" s="157" customFormat="1" ht="12.75">
      <c r="A527" s="216"/>
      <c r="B527" s="201">
        <f>B526+1</f>
        <v>39</v>
      </c>
      <c r="C527" s="60" t="s">
        <v>1383</v>
      </c>
      <c r="D527" s="121"/>
      <c r="E527" s="163"/>
      <c r="F527" s="488">
        <v>150000</v>
      </c>
      <c r="G527" s="122"/>
      <c r="H527" s="305"/>
      <c r="I527" s="278"/>
      <c r="J527" s="281"/>
      <c r="K527" s="60"/>
    </row>
    <row r="528" spans="1:11" s="157" customFormat="1" ht="13.5" thickBot="1">
      <c r="A528" s="503"/>
      <c r="B528" s="262"/>
      <c r="C528" s="262"/>
      <c r="D528" s="173"/>
      <c r="E528" s="169"/>
      <c r="F528" s="493"/>
      <c r="G528" s="266"/>
      <c r="H528" s="305"/>
      <c r="I528" s="278">
        <v>10000</v>
      </c>
      <c r="J528" s="281"/>
      <c r="K528" s="60">
        <f t="shared" si="16"/>
        <v>0</v>
      </c>
    </row>
    <row r="529" spans="5:11" s="66" customFormat="1" ht="12.75">
      <c r="E529" s="65"/>
      <c r="F529" s="427"/>
      <c r="J529" s="278"/>
      <c r="K529" s="157"/>
    </row>
    <row r="530" spans="5:11" s="66" customFormat="1" ht="12.75">
      <c r="E530" s="65"/>
      <c r="F530" s="494" t="s">
        <v>1130</v>
      </c>
      <c r="J530" s="278"/>
      <c r="K530" s="270" t="s">
        <v>194</v>
      </c>
    </row>
    <row r="531" spans="5:11" s="66" customFormat="1" ht="12.75">
      <c r="E531" s="65"/>
      <c r="F531" s="495"/>
      <c r="J531" s="278"/>
      <c r="K531" s="270"/>
    </row>
    <row r="532" spans="5:11" s="66" customFormat="1" ht="12.75">
      <c r="E532" s="65"/>
      <c r="F532" s="495" t="s">
        <v>52</v>
      </c>
      <c r="J532" s="278"/>
      <c r="K532" s="270" t="s">
        <v>52</v>
      </c>
    </row>
    <row r="533" spans="5:11" s="66" customFormat="1" ht="12.75">
      <c r="E533" s="65"/>
      <c r="F533" s="495" t="s">
        <v>583</v>
      </c>
      <c r="J533" s="278"/>
      <c r="K533" s="270" t="s">
        <v>583</v>
      </c>
    </row>
    <row r="534" spans="5:11" s="66" customFormat="1" ht="12.75">
      <c r="E534" s="65"/>
      <c r="F534" s="495"/>
      <c r="J534" s="278"/>
      <c r="K534" s="270"/>
    </row>
    <row r="535" spans="5:11" s="66" customFormat="1" ht="12.75">
      <c r="E535" s="65"/>
      <c r="F535" s="495"/>
      <c r="I535" s="278"/>
      <c r="J535" s="278"/>
      <c r="K535" s="270"/>
    </row>
    <row r="536" spans="5:11" s="66" customFormat="1" ht="12.75">
      <c r="E536" s="65"/>
      <c r="F536" s="495"/>
      <c r="I536" s="278"/>
      <c r="J536" s="278"/>
      <c r="K536" s="270"/>
    </row>
    <row r="537" spans="5:11" s="66" customFormat="1" ht="12.75">
      <c r="E537" s="65"/>
      <c r="F537" s="495"/>
      <c r="I537" s="278"/>
      <c r="J537" s="278"/>
      <c r="K537" s="270"/>
    </row>
    <row r="538" spans="3:11" ht="12.75">
      <c r="C538" s="66"/>
      <c r="D538" s="66"/>
      <c r="E538" s="65"/>
      <c r="F538" s="496" t="s">
        <v>195</v>
      </c>
      <c r="K538" s="271" t="s">
        <v>195</v>
      </c>
    </row>
    <row r="539" spans="6:11" ht="12.75">
      <c r="F539" s="497" t="s">
        <v>53</v>
      </c>
      <c r="K539" s="255" t="s">
        <v>53</v>
      </c>
    </row>
    <row r="540" spans="6:11" ht="12.75">
      <c r="F540" s="498"/>
      <c r="K540" s="263"/>
    </row>
  </sheetData>
  <sheetProtection/>
  <mergeCells count="7">
    <mergeCell ref="K6:K7"/>
    <mergeCell ref="A1:G1"/>
    <mergeCell ref="B8:D8"/>
    <mergeCell ref="B6:D6"/>
    <mergeCell ref="A2:G2"/>
    <mergeCell ref="A3:G3"/>
    <mergeCell ref="F5:F7"/>
  </mergeCells>
  <printOptions horizontalCentered="1"/>
  <pageMargins left="0.984251968503937" right="0.3937007874015748" top="0.7874015748031497" bottom="1.5748031496062993" header="0.31496062992125984" footer="0.2755905511811024"/>
  <pageSetup orientation="portrait" paperSize="5" scale="80" r:id="rId3"/>
  <headerFooter alignWithMargins="0">
    <oddFooter>&amp;L&amp;8&amp;F</oddFooter>
  </headerFooter>
  <rowBreaks count="4" manualBreakCount="4">
    <brk id="102" max="6" man="1"/>
    <brk id="229" max="6" man="1"/>
    <brk id="315" max="6" man="1"/>
    <brk id="424" max="6" man="1"/>
  </rowBreaks>
  <colBreaks count="3" manualBreakCount="3">
    <brk id="8" max="65535" man="1"/>
    <brk id="19" max="4206" man="1"/>
    <brk id="20" max="420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1"/>
  <sheetViews>
    <sheetView zoomScaleSheetLayoutView="100" zoomScalePageLayoutView="0" workbookViewId="0" topLeftCell="A214">
      <selection activeCell="J227" sqref="J227"/>
    </sheetView>
  </sheetViews>
  <sheetFormatPr defaultColWidth="9.140625" defaultRowHeight="12.75"/>
  <cols>
    <col min="1" max="1" width="5.7109375" style="0" customWidth="1"/>
    <col min="2" max="2" width="9.421875" style="0" bestFit="1" customWidth="1"/>
    <col min="3" max="3" width="27.7109375" style="0" customWidth="1"/>
    <col min="4" max="4" width="18.7109375" style="0" customWidth="1"/>
    <col min="5" max="5" width="35.140625" style="0" customWidth="1"/>
    <col min="6" max="6" width="4.57421875" style="0" customWidth="1"/>
    <col min="7" max="7" width="18.421875" style="0" customWidth="1"/>
    <col min="8" max="8" width="19.8515625" style="0" customWidth="1"/>
    <col min="9" max="9" width="19.57421875" style="0" customWidth="1"/>
    <col min="10" max="10" width="18.57421875" style="42" customWidth="1"/>
    <col min="11" max="11" width="21.57421875" style="0" customWidth="1"/>
  </cols>
  <sheetData>
    <row r="1" ht="13.5" thickBot="1">
      <c r="J1" s="41"/>
    </row>
    <row r="2" spans="1:11" ht="18">
      <c r="A2" s="537" t="s">
        <v>297</v>
      </c>
      <c r="B2" s="538"/>
      <c r="C2" s="538"/>
      <c r="D2" s="538"/>
      <c r="E2" s="538"/>
      <c r="F2" s="538"/>
      <c r="G2" s="538"/>
      <c r="H2" s="538"/>
      <c r="I2" s="538"/>
      <c r="J2" s="539"/>
      <c r="K2" s="2"/>
    </row>
    <row r="3" spans="1:11" ht="18">
      <c r="A3" s="540" t="str">
        <f>'daftar harga bahan'!A2:G2</f>
        <v>DINAS PEKERJAAN UMUM KABUPATEN REMBANG</v>
      </c>
      <c r="B3" s="541"/>
      <c r="C3" s="541"/>
      <c r="D3" s="541"/>
      <c r="E3" s="541"/>
      <c r="F3" s="541"/>
      <c r="G3" s="541"/>
      <c r="H3" s="541"/>
      <c r="I3" s="541"/>
      <c r="J3" s="542"/>
      <c r="K3" s="2"/>
    </row>
    <row r="4" spans="1:11" ht="18">
      <c r="A4" s="540" t="str">
        <f>'daftar harga bahan'!A3:G3</f>
        <v>TAHUN 2013</v>
      </c>
      <c r="B4" s="541"/>
      <c r="C4" s="541"/>
      <c r="D4" s="541"/>
      <c r="E4" s="541"/>
      <c r="F4" s="541"/>
      <c r="G4" s="541"/>
      <c r="H4" s="541"/>
      <c r="I4" s="541"/>
      <c r="J4" s="542"/>
      <c r="K4" s="2"/>
    </row>
    <row r="5" spans="1:11" ht="18.75" thickBot="1">
      <c r="A5" s="22"/>
      <c r="B5" s="23"/>
      <c r="C5" s="23"/>
      <c r="D5" s="23"/>
      <c r="E5" s="24"/>
      <c r="F5" s="23"/>
      <c r="G5" s="23"/>
      <c r="H5" s="23"/>
      <c r="I5" s="23"/>
      <c r="J5" s="285" t="str">
        <f>+'daftar harga bahan'!G4</f>
        <v>EDISI JANUARI 2013</v>
      </c>
      <c r="K5" s="2"/>
    </row>
    <row r="6" spans="1:11" ht="18.75" thickBot="1">
      <c r="A6" s="13"/>
      <c r="B6" s="13"/>
      <c r="C6" s="13"/>
      <c r="D6" s="13"/>
      <c r="E6" s="13"/>
      <c r="F6" s="13"/>
      <c r="G6" s="13"/>
      <c r="H6" s="13"/>
      <c r="I6" s="13"/>
      <c r="J6" s="286"/>
      <c r="K6" s="2"/>
    </row>
    <row r="7" spans="1:10" ht="18" customHeight="1">
      <c r="A7" s="100"/>
      <c r="B7" s="14"/>
      <c r="C7" s="15"/>
      <c r="D7" s="15"/>
      <c r="E7" s="15"/>
      <c r="F7" s="15"/>
      <c r="G7" s="450" t="s">
        <v>14</v>
      </c>
      <c r="H7" s="450" t="s">
        <v>14</v>
      </c>
      <c r="I7" s="450" t="s">
        <v>14</v>
      </c>
      <c r="J7" s="452" t="s">
        <v>1125</v>
      </c>
    </row>
    <row r="8" spans="1:12" ht="18" customHeight="1">
      <c r="A8" s="101" t="s">
        <v>865</v>
      </c>
      <c r="B8" s="21" t="s">
        <v>912</v>
      </c>
      <c r="C8" s="536" t="s">
        <v>911</v>
      </c>
      <c r="D8" s="536"/>
      <c r="E8" s="536"/>
      <c r="F8" s="73"/>
      <c r="G8" s="21" t="s">
        <v>1122</v>
      </c>
      <c r="H8" s="21" t="s">
        <v>1123</v>
      </c>
      <c r="I8" s="21" t="s">
        <v>1124</v>
      </c>
      <c r="J8" s="287" t="s">
        <v>14</v>
      </c>
      <c r="K8" s="63" t="s">
        <v>954</v>
      </c>
      <c r="L8" s="72"/>
    </row>
    <row r="9" spans="1:12" ht="18" customHeight="1">
      <c r="A9" s="102"/>
      <c r="B9" s="16"/>
      <c r="C9" s="12"/>
      <c r="D9" s="12"/>
      <c r="E9" s="12"/>
      <c r="F9" s="12"/>
      <c r="G9" s="451" t="s">
        <v>868</v>
      </c>
      <c r="H9" s="451" t="s">
        <v>868</v>
      </c>
      <c r="I9" s="451" t="s">
        <v>868</v>
      </c>
      <c r="J9" s="451" t="s">
        <v>868</v>
      </c>
      <c r="K9" s="70"/>
      <c r="L9" s="71"/>
    </row>
    <row r="10" spans="1:11" ht="18">
      <c r="A10" s="103">
        <v>1</v>
      </c>
      <c r="B10" s="64">
        <v>2</v>
      </c>
      <c r="C10" s="535">
        <v>3</v>
      </c>
      <c r="D10" s="535"/>
      <c r="E10" s="535"/>
      <c r="F10" s="535"/>
      <c r="G10" s="64">
        <v>4</v>
      </c>
      <c r="H10" s="447">
        <v>5</v>
      </c>
      <c r="I10" s="447">
        <v>6</v>
      </c>
      <c r="J10" s="288">
        <v>7</v>
      </c>
      <c r="K10" s="2"/>
    </row>
    <row r="11" spans="1:11" s="1" customFormat="1" ht="18">
      <c r="A11" s="104" t="s">
        <v>869</v>
      </c>
      <c r="B11" s="105" t="str">
        <f>'analisa SNI'!B11</f>
        <v>A</v>
      </c>
      <c r="C11" s="81" t="s">
        <v>913</v>
      </c>
      <c r="D11" s="82"/>
      <c r="E11" s="82"/>
      <c r="F11" s="83"/>
      <c r="G11" s="446"/>
      <c r="H11" s="448"/>
      <c r="I11" s="448"/>
      <c r="J11" s="289"/>
      <c r="K11" s="35"/>
    </row>
    <row r="12" spans="1:11" s="1" customFormat="1" ht="18">
      <c r="A12" s="106"/>
      <c r="B12" s="107" t="str">
        <f>'analisa SNI'!B13</f>
        <v>A.1</v>
      </c>
      <c r="C12" s="85" t="str">
        <f>+'analisa SNI'!E13</f>
        <v>1M' Pagar Sementara dari Seng Gelombang Tinggi 2,00 m</v>
      </c>
      <c r="D12" s="86"/>
      <c r="E12" s="86"/>
      <c r="F12" s="84"/>
      <c r="G12" s="111">
        <f>'analisa SNI'!I23</f>
        <v>399054</v>
      </c>
      <c r="H12" s="449">
        <f>'analisa SNI'!I29</f>
        <v>26640</v>
      </c>
      <c r="I12" s="453">
        <v>0</v>
      </c>
      <c r="J12" s="290">
        <f>SUM(G12:I12)</f>
        <v>425694</v>
      </c>
      <c r="K12" s="35"/>
    </row>
    <row r="13" spans="1:11" s="1" customFormat="1" ht="18">
      <c r="A13" s="106"/>
      <c r="B13" s="107" t="str">
        <f>+'analisa SNI'!B32</f>
        <v>A.2</v>
      </c>
      <c r="C13" s="85" t="str">
        <f>+'analisa SNI'!E32</f>
        <v>1M' Pengukuran dan Pemasangan Bouwplank</v>
      </c>
      <c r="D13" s="86"/>
      <c r="E13" s="86"/>
      <c r="F13" s="84"/>
      <c r="G13" s="111">
        <f>'analisa SNI'!I37</f>
        <v>157950</v>
      </c>
      <c r="H13" s="449">
        <f>'analisa SNI'!I43</f>
        <v>9480</v>
      </c>
      <c r="I13" s="453">
        <v>0</v>
      </c>
      <c r="J13" s="290">
        <f>SUM(G13:I13)</f>
        <v>167430</v>
      </c>
      <c r="K13" s="35"/>
    </row>
    <row r="14" spans="1:11" s="1" customFormat="1" ht="18">
      <c r="A14" s="106"/>
      <c r="B14" s="107" t="str">
        <f>+'analisa SNI'!B46</f>
        <v>A.3</v>
      </c>
      <c r="C14" s="85" t="str">
        <f>+'analisa SNI'!E46</f>
        <v>1M2 Pembuatan Kantor Sementara dg Lantai Plesteran</v>
      </c>
      <c r="D14" s="86"/>
      <c r="E14" s="86"/>
      <c r="F14" s="84"/>
      <c r="G14" s="111">
        <f>'analisa SNI'!I62</f>
        <v>1063685</v>
      </c>
      <c r="H14" s="449">
        <f>'analisa SNI'!I69</f>
        <v>243600</v>
      </c>
      <c r="I14" s="453">
        <v>0</v>
      </c>
      <c r="J14" s="290">
        <f>SUM(G14:I14)</f>
        <v>1307285</v>
      </c>
      <c r="K14" s="35"/>
    </row>
    <row r="15" spans="1:11" s="1" customFormat="1" ht="18">
      <c r="A15" s="106"/>
      <c r="B15" s="107" t="str">
        <f>+'analisa SNI'!B72</f>
        <v>A.4</v>
      </c>
      <c r="C15" s="85" t="str">
        <f>+'analisa SNI'!E72</f>
        <v>1M2 Pembuatan Gudang Semen dan Alat-alat</v>
      </c>
      <c r="D15" s="86"/>
      <c r="E15" s="86"/>
      <c r="F15" s="84"/>
      <c r="G15" s="111">
        <f>'analisa SNI'!I81</f>
        <v>956765</v>
      </c>
      <c r="H15" s="449">
        <f>'analisa SNI'!I87</f>
        <v>151200</v>
      </c>
      <c r="I15" s="453">
        <v>0</v>
      </c>
      <c r="J15" s="290">
        <f>SUM(G15:I15)</f>
        <v>1107965</v>
      </c>
      <c r="K15" s="35"/>
    </row>
    <row r="16" spans="1:11" s="1" customFormat="1" ht="18">
      <c r="A16" s="106"/>
      <c r="B16" s="107" t="str">
        <f>+'analisa SNI'!B90</f>
        <v>A.5</v>
      </c>
      <c r="C16" s="85" t="str">
        <f>+'analisa SNI'!E90</f>
        <v>1M2 Membersihkan Lapangan dan Perataan </v>
      </c>
      <c r="D16" s="86"/>
      <c r="E16" s="86"/>
      <c r="F16" s="84"/>
      <c r="G16" s="454">
        <v>0</v>
      </c>
      <c r="H16" s="453">
        <f>'analisa SNI'!I94</f>
        <v>6000</v>
      </c>
      <c r="I16" s="453">
        <v>0</v>
      </c>
      <c r="J16" s="290">
        <f>SUM(G16:I16)</f>
        <v>6000</v>
      </c>
      <c r="K16" s="35"/>
    </row>
    <row r="17" spans="1:11" s="1" customFormat="1" ht="18">
      <c r="A17" s="106"/>
      <c r="B17" s="107" t="str">
        <f>'analisa SNI'!B97</f>
        <v>A.6</v>
      </c>
      <c r="C17" s="85" t="str">
        <f>'analisa SNI'!E97</f>
        <v>1M2 Pembuatan Steger dari Bambu Uk. 40 x 50 x 20 cm</v>
      </c>
      <c r="D17" s="86"/>
      <c r="E17" s="86"/>
      <c r="F17" s="84"/>
      <c r="G17" s="455">
        <f>'analisa SNI'!I101</f>
        <v>22575</v>
      </c>
      <c r="H17" s="456">
        <f>'analisa SNI'!I107</f>
        <v>17840.4</v>
      </c>
      <c r="I17" s="456">
        <v>0</v>
      </c>
      <c r="J17" s="290">
        <f>'analisa SNI'!I109</f>
        <v>40415</v>
      </c>
      <c r="K17" s="35"/>
    </row>
    <row r="18" spans="1:11" s="1" customFormat="1" ht="18">
      <c r="A18" s="106"/>
      <c r="B18" s="107" t="str">
        <f>'analisa SNI'!B110</f>
        <v>A.7</v>
      </c>
      <c r="C18" s="85" t="str">
        <f>'analisa SNI'!E110</f>
        <v>1M3 Bongkaran Beton Bertulang</v>
      </c>
      <c r="D18" s="86"/>
      <c r="E18" s="86"/>
      <c r="F18" s="84"/>
      <c r="G18" s="455">
        <v>0</v>
      </c>
      <c r="H18" s="456">
        <f>'analisa SNI'!I114</f>
        <v>255996</v>
      </c>
      <c r="I18" s="456">
        <v>0</v>
      </c>
      <c r="J18" s="290">
        <f aca="true" t="shared" si="0" ref="J18:J81">SUM(G18:I18)</f>
        <v>255996</v>
      </c>
      <c r="K18" s="35"/>
    </row>
    <row r="19" spans="1:11" s="1" customFormat="1" ht="18">
      <c r="A19" s="106"/>
      <c r="B19" s="107" t="str">
        <f>'analisa SNI'!B117</f>
        <v>A.8</v>
      </c>
      <c r="C19" s="85" t="str">
        <f>'analisa SNI'!E117</f>
        <v>1M3 Bongkaran Dinding Tembok Bata Merah</v>
      </c>
      <c r="D19" s="86"/>
      <c r="E19" s="86"/>
      <c r="F19" s="84"/>
      <c r="G19" s="455">
        <v>0</v>
      </c>
      <c r="H19" s="456">
        <f>'analisa SNI'!I121</f>
        <v>241596</v>
      </c>
      <c r="I19" s="456">
        <v>0</v>
      </c>
      <c r="J19" s="290">
        <f t="shared" si="0"/>
        <v>241596</v>
      </c>
      <c r="K19" s="35"/>
    </row>
    <row r="20" spans="1:11" s="1" customFormat="1" ht="18">
      <c r="A20" s="106"/>
      <c r="B20" s="107" t="str">
        <f>'analisa SNI'!B124</f>
        <v>A.9</v>
      </c>
      <c r="C20" s="85" t="str">
        <f>'analisa SNI'!E124</f>
        <v>1  M3 MEMBONGKAR DINDING BATA / BATU (Batu / bata dipakai lagi)</v>
      </c>
      <c r="D20" s="86"/>
      <c r="E20" s="86"/>
      <c r="F20" s="84"/>
      <c r="G20" s="455">
        <v>0</v>
      </c>
      <c r="H20" s="456">
        <f>'analisa SNI'!I128</f>
        <v>112320</v>
      </c>
      <c r="I20" s="473">
        <v>0</v>
      </c>
      <c r="J20" s="290">
        <f t="shared" si="0"/>
        <v>112320</v>
      </c>
      <c r="K20" s="35"/>
    </row>
    <row r="21" spans="1:12" s="1" customFormat="1" ht="18">
      <c r="A21" s="106"/>
      <c r="B21" s="107" t="str">
        <f>'analisa SNI'!B131</f>
        <v>A.10</v>
      </c>
      <c r="C21" s="85" t="str">
        <f>'analisa SNI'!E131</f>
        <v>1  M3 MEMBONGKAR DINDING BATA / BATU (bongkaran tidak dipakai lagi)</v>
      </c>
      <c r="D21" s="86"/>
      <c r="E21" s="86"/>
      <c r="F21" s="84"/>
      <c r="G21" s="455">
        <v>0</v>
      </c>
      <c r="H21" s="456">
        <f>'analisa SNI'!I135</f>
        <v>81600</v>
      </c>
      <c r="I21" s="456">
        <v>0</v>
      </c>
      <c r="J21" s="290">
        <f t="shared" si="0"/>
        <v>81600</v>
      </c>
      <c r="K21" s="35"/>
      <c r="L21" s="31"/>
    </row>
    <row r="22" spans="1:11" s="1" customFormat="1" ht="18">
      <c r="A22" s="106"/>
      <c r="B22" s="107" t="str">
        <f>'analisa SNI'!B138</f>
        <v>A.11</v>
      </c>
      <c r="C22" s="85" t="str">
        <f>'analisa SNI'!E138</f>
        <v>1M2 MEMBONGKAR PLESTERAN DINDING</v>
      </c>
      <c r="D22" s="86"/>
      <c r="E22" s="86"/>
      <c r="F22" s="84"/>
      <c r="G22" s="455">
        <v>0</v>
      </c>
      <c r="H22" s="456">
        <f>'analisa SNI'!I142</f>
        <v>5100</v>
      </c>
      <c r="I22" s="456">
        <v>0</v>
      </c>
      <c r="J22" s="290">
        <f t="shared" si="0"/>
        <v>5100</v>
      </c>
      <c r="K22" s="35"/>
    </row>
    <row r="23" spans="1:11" s="1" customFormat="1" ht="18">
      <c r="A23" s="106"/>
      <c r="B23" s="107" t="str">
        <f>'analisa SNI'!B146</f>
        <v>A.12</v>
      </c>
      <c r="C23" s="85" t="str">
        <f>'analisa SNI'!E146</f>
        <v>1M2 MEMBONGKAR GENTENG / SIRAP (bongkaran tidak dipakai lagi)</v>
      </c>
      <c r="D23" s="86"/>
      <c r="E23" s="86"/>
      <c r="F23" s="84"/>
      <c r="G23" s="455">
        <v>0</v>
      </c>
      <c r="H23" s="456">
        <f>'analisa SNI'!I150</f>
        <v>4080</v>
      </c>
      <c r="I23" s="456">
        <v>0</v>
      </c>
      <c r="J23" s="290">
        <f t="shared" si="0"/>
        <v>4080</v>
      </c>
      <c r="K23" s="35"/>
    </row>
    <row r="24" spans="1:11" s="1" customFormat="1" ht="18">
      <c r="A24" s="106"/>
      <c r="B24" s="107" t="str">
        <f>'analisa SNI'!B153</f>
        <v>A.13</v>
      </c>
      <c r="C24" s="85" t="str">
        <f>'analisa SNI'!E153</f>
        <v>1M2 MEMBONGKAR GENTENG / SIRAP (bongkaran  dipakai lagi)</v>
      </c>
      <c r="D24" s="86"/>
      <c r="E24" s="86"/>
      <c r="F24" s="84"/>
      <c r="G24" s="455">
        <v>0</v>
      </c>
      <c r="H24" s="456">
        <f>'analisa SNI'!I157</f>
        <v>20400</v>
      </c>
      <c r="I24" s="456">
        <v>0</v>
      </c>
      <c r="J24" s="290">
        <f t="shared" si="0"/>
        <v>20400</v>
      </c>
      <c r="K24" s="35"/>
    </row>
    <row r="25" spans="1:11" s="1" customFormat="1" ht="18">
      <c r="A25" s="106"/>
      <c r="B25" s="107" t="str">
        <f>'analisa SNI'!B161</f>
        <v>A.14</v>
      </c>
      <c r="C25" s="85" t="str">
        <f>'analisa SNI'!E161</f>
        <v>1M2 MEMBONGKAR RANGKA ATAP/RENG KASO (bongkaran tidak dipakai lagi)</v>
      </c>
      <c r="D25" s="86"/>
      <c r="E25" s="86"/>
      <c r="F25" s="84"/>
      <c r="G25" s="455">
        <v>0</v>
      </c>
      <c r="H25" s="456">
        <f>'analisa SNI'!I167</f>
        <v>10350</v>
      </c>
      <c r="I25" s="456">
        <v>0</v>
      </c>
      <c r="J25" s="290">
        <f t="shared" si="0"/>
        <v>10350</v>
      </c>
      <c r="K25" s="35"/>
    </row>
    <row r="26" spans="1:11" s="1" customFormat="1" ht="18">
      <c r="A26" s="106"/>
      <c r="B26" s="107" t="str">
        <f>'analisa SNI'!B171</f>
        <v>A.15</v>
      </c>
      <c r="C26" s="85" t="str">
        <f>'analisa SNI'!E171</f>
        <v>1M2 MEMBONGKAR RANGKA ATAP / RENG KASO (bongkaran  dipakai lagi)</v>
      </c>
      <c r="D26" s="86"/>
      <c r="E26" s="86"/>
      <c r="F26" s="84"/>
      <c r="G26" s="455">
        <v>0</v>
      </c>
      <c r="H26" s="456">
        <f>'analisa SNI'!I177</f>
        <v>13800</v>
      </c>
      <c r="I26" s="456">
        <v>0</v>
      </c>
      <c r="J26" s="290">
        <f t="shared" si="0"/>
        <v>13800</v>
      </c>
      <c r="K26" s="35"/>
    </row>
    <row r="27" spans="1:11" s="1" customFormat="1" ht="18">
      <c r="A27" s="106"/>
      <c r="B27" s="107" t="str">
        <f>'analisa SNI'!B181</f>
        <v>A.16</v>
      </c>
      <c r="C27" s="85" t="str">
        <f>'analisa SNI'!E181</f>
        <v>1M3 MEMBONGKAR KUDA-KUDA GORDING/BALOK (bongkaran  dipakai lagi)</v>
      </c>
      <c r="D27" s="86"/>
      <c r="E27" s="86"/>
      <c r="F27" s="84"/>
      <c r="G27" s="455">
        <v>0</v>
      </c>
      <c r="H27" s="456">
        <f>'analisa SNI'!I187</f>
        <v>501600</v>
      </c>
      <c r="I27" s="456">
        <v>0</v>
      </c>
      <c r="J27" s="290">
        <f t="shared" si="0"/>
        <v>501600</v>
      </c>
      <c r="K27" s="35"/>
    </row>
    <row r="28" spans="1:11" s="1" customFormat="1" ht="18">
      <c r="A28" s="106"/>
      <c r="B28" s="107" t="str">
        <f>'analisa SNI'!B191</f>
        <v>A.17</v>
      </c>
      <c r="C28" s="85" t="str">
        <f>'analisa SNI'!E191</f>
        <v>1M3 MEMBONGKAR KUDA-KUDA GORDING/BALOK (bongkaran  tidak dipakai lagi)</v>
      </c>
      <c r="D28" s="86"/>
      <c r="E28" s="86"/>
      <c r="F28" s="84"/>
      <c r="G28" s="455">
        <v>0</v>
      </c>
      <c r="H28" s="456">
        <f>'analisa SNI'!I196</f>
        <v>316200</v>
      </c>
      <c r="I28" s="456">
        <v>0</v>
      </c>
      <c r="J28" s="290">
        <f t="shared" si="0"/>
        <v>316200</v>
      </c>
      <c r="K28" s="35"/>
    </row>
    <row r="29" spans="1:11" s="1" customFormat="1" ht="18">
      <c r="A29" s="106"/>
      <c r="B29" s="107" t="str">
        <f>'analisa SNI'!B200</f>
        <v>A.18</v>
      </c>
      <c r="C29" s="85" t="str">
        <f>'analisa SNI'!E200</f>
        <v>1M2 MEMBONGKAR PLAFOND (bongkaran  dipakai lagi)</v>
      </c>
      <c r="D29" s="86"/>
      <c r="E29" s="86"/>
      <c r="F29" s="84"/>
      <c r="G29" s="455">
        <v>0</v>
      </c>
      <c r="H29" s="456">
        <f>'analisa SNI'!I206</f>
        <v>21000</v>
      </c>
      <c r="I29" s="456">
        <v>0</v>
      </c>
      <c r="J29" s="290">
        <f t="shared" si="0"/>
        <v>21000</v>
      </c>
      <c r="K29" s="35"/>
    </row>
    <row r="30" spans="1:11" s="1" customFormat="1" ht="18">
      <c r="A30" s="106"/>
      <c r="B30" s="107" t="str">
        <f>'analisa SNI'!B210</f>
        <v>A.19</v>
      </c>
      <c r="C30" s="85" t="str">
        <f>'analisa SNI'!E210</f>
        <v>1M2 MEMBONGKAR PLAFOND (bongkaran tidak  dipakai lagi)</v>
      </c>
      <c r="D30" s="86"/>
      <c r="E30" s="86"/>
      <c r="F30" s="84"/>
      <c r="G30" s="455">
        <v>0</v>
      </c>
      <c r="H30" s="456">
        <f>'analisa SNI'!I214</f>
        <v>6120</v>
      </c>
      <c r="I30" s="456">
        <v>0</v>
      </c>
      <c r="J30" s="290">
        <f t="shared" si="0"/>
        <v>6120</v>
      </c>
      <c r="K30" s="35"/>
    </row>
    <row r="31" spans="1:11" s="1" customFormat="1" ht="18">
      <c r="A31" s="106"/>
      <c r="B31" s="107"/>
      <c r="C31" s="85"/>
      <c r="D31" s="86"/>
      <c r="E31" s="86"/>
      <c r="F31" s="84"/>
      <c r="G31" s="455"/>
      <c r="H31" s="456"/>
      <c r="I31" s="456"/>
      <c r="J31" s="290"/>
      <c r="K31" s="35"/>
    </row>
    <row r="32" spans="1:11" s="1" customFormat="1" ht="18">
      <c r="A32" s="108" t="s">
        <v>908</v>
      </c>
      <c r="B32" s="109" t="str">
        <f>'analisa SNI'!B228</f>
        <v>B</v>
      </c>
      <c r="C32" s="87" t="str">
        <f>'analisa SNI'!E228</f>
        <v>PEKERJAAN   TANAH</v>
      </c>
      <c r="D32" s="86"/>
      <c r="E32" s="86"/>
      <c r="F32" s="84"/>
      <c r="G32" s="455"/>
      <c r="H32" s="456"/>
      <c r="I32" s="456"/>
      <c r="J32" s="290"/>
      <c r="K32" s="35"/>
    </row>
    <row r="33" spans="1:11" s="1" customFormat="1" ht="18">
      <c r="A33" s="106"/>
      <c r="B33" s="110" t="str">
        <f>+'analisa SNI'!B230</f>
        <v>B.1</v>
      </c>
      <c r="C33" s="88" t="str">
        <f>+'analisa SNI'!E230</f>
        <v>1M3 Galian Tanah Biasa Sedalam 1 m</v>
      </c>
      <c r="D33" s="86"/>
      <c r="E33" s="86"/>
      <c r="F33" s="89"/>
      <c r="G33" s="455">
        <v>0</v>
      </c>
      <c r="H33" s="456">
        <f>'analisa SNI'!I234</f>
        <v>16320</v>
      </c>
      <c r="I33" s="455">
        <v>0</v>
      </c>
      <c r="J33" s="290">
        <f t="shared" si="0"/>
        <v>16320</v>
      </c>
      <c r="K33" s="35"/>
    </row>
    <row r="34" spans="1:11" s="1" customFormat="1" ht="18">
      <c r="A34" s="106"/>
      <c r="B34" s="110" t="str">
        <f>+'analisa SNI'!B237</f>
        <v>B.2</v>
      </c>
      <c r="C34" s="88" t="str">
        <f>+'analisa SNI'!E237</f>
        <v>1M3 Galian Tanah Keras Sedalam 1 m</v>
      </c>
      <c r="D34" s="86"/>
      <c r="E34" s="86"/>
      <c r="F34" s="89"/>
      <c r="G34" s="455">
        <v>0</v>
      </c>
      <c r="H34" s="456">
        <f>'analisa SNI'!I241</f>
        <v>37536</v>
      </c>
      <c r="I34" s="455">
        <v>0</v>
      </c>
      <c r="J34" s="290">
        <f t="shared" si="0"/>
        <v>37536</v>
      </c>
      <c r="K34" s="35"/>
    </row>
    <row r="35" spans="1:11" s="1" customFormat="1" ht="18">
      <c r="A35" s="106"/>
      <c r="B35" s="110" t="str">
        <f>+'analisa SNI'!B244</f>
        <v>B.3</v>
      </c>
      <c r="C35" s="88" t="str">
        <f>+'analisa SNI'!E244</f>
        <v>1M3 Galian Tanah Cadas Sedalam 1 m</v>
      </c>
      <c r="D35" s="86"/>
      <c r="E35" s="86"/>
      <c r="F35" s="89"/>
      <c r="G35" s="455">
        <v>0</v>
      </c>
      <c r="H35" s="456">
        <f>'analisa SNI'!I248</f>
        <v>56880</v>
      </c>
      <c r="I35" s="455">
        <v>0</v>
      </c>
      <c r="J35" s="290">
        <f t="shared" si="0"/>
        <v>56880</v>
      </c>
      <c r="K35" s="35"/>
    </row>
    <row r="36" spans="1:11" s="1" customFormat="1" ht="18">
      <c r="A36" s="106"/>
      <c r="B36" s="110" t="str">
        <f>+'analisa SNI'!B251</f>
        <v>B.4</v>
      </c>
      <c r="C36" s="88" t="str">
        <f>+'analisa SNI'!E251</f>
        <v>1M3 Galian Tanah Lumpur Sedalam 1 m</v>
      </c>
      <c r="D36" s="86"/>
      <c r="E36" s="86"/>
      <c r="F36" s="89"/>
      <c r="G36" s="455">
        <v>0</v>
      </c>
      <c r="H36" s="456">
        <f>'analisa SNI'!I255</f>
        <v>45360</v>
      </c>
      <c r="I36" s="455">
        <v>0</v>
      </c>
      <c r="J36" s="290">
        <f t="shared" si="0"/>
        <v>45360</v>
      </c>
      <c r="K36" s="35"/>
    </row>
    <row r="37" spans="1:11" s="1" customFormat="1" ht="18">
      <c r="A37" s="106"/>
      <c r="B37" s="110" t="str">
        <f>+'analisa SNI'!B258</f>
        <v>B.5</v>
      </c>
      <c r="C37" s="88" t="str">
        <f>+'analisa SNI'!E258</f>
        <v>1M2 Pekerjaan Striping Setinggi 1 m</v>
      </c>
      <c r="D37" s="86"/>
      <c r="E37" s="86"/>
      <c r="F37" s="89"/>
      <c r="G37" s="455">
        <v>0</v>
      </c>
      <c r="H37" s="456">
        <f>'analisa SNI'!I262</f>
        <v>2040</v>
      </c>
      <c r="I37" s="455">
        <v>0</v>
      </c>
      <c r="J37" s="290">
        <f t="shared" si="0"/>
        <v>2040</v>
      </c>
      <c r="K37" s="35"/>
    </row>
    <row r="38" spans="1:11" s="1" customFormat="1" ht="18">
      <c r="A38" s="106"/>
      <c r="B38" s="110" t="str">
        <f>'analisa SNI'!B265</f>
        <v>B.6</v>
      </c>
      <c r="C38" s="88" t="str">
        <f>'analisa SNI'!E265</f>
        <v>1M3 Membuang Tanah Sejauh 30 m'</v>
      </c>
      <c r="D38" s="86"/>
      <c r="E38" s="86"/>
      <c r="F38" s="89"/>
      <c r="G38" s="455">
        <v>0</v>
      </c>
      <c r="H38" s="456">
        <f>'analisa SNI'!I269</f>
        <v>12360</v>
      </c>
      <c r="I38" s="455">
        <v>0</v>
      </c>
      <c r="J38" s="290">
        <f t="shared" si="0"/>
        <v>12360</v>
      </c>
      <c r="K38" s="35"/>
    </row>
    <row r="39" spans="1:11" s="1" customFormat="1" ht="18">
      <c r="A39" s="106"/>
      <c r="B39" s="110" t="str">
        <f>+'analisa SNI'!B280</f>
        <v>B.7</v>
      </c>
      <c r="C39" s="88" t="str">
        <f>+'analisa SNI'!E280</f>
        <v>1M3 Urugan Kembali (dihitung 1/3 kali indeks pekerjaan galian)</v>
      </c>
      <c r="D39" s="86"/>
      <c r="E39" s="86"/>
      <c r="F39" s="89"/>
      <c r="G39" s="455">
        <v>0</v>
      </c>
      <c r="H39" s="456">
        <f>'analisa SNI'!I280</f>
        <v>5440</v>
      </c>
      <c r="I39" s="455">
        <v>0</v>
      </c>
      <c r="J39" s="290">
        <f t="shared" si="0"/>
        <v>5440</v>
      </c>
      <c r="K39" s="35"/>
    </row>
    <row r="40" spans="1:11" s="1" customFormat="1" ht="18">
      <c r="A40" s="106"/>
      <c r="B40" s="111" t="str">
        <f>+'analisa SNI'!B281</f>
        <v>B.8</v>
      </c>
      <c r="C40" s="88" t="str">
        <f>+'analisa SNI'!E281</f>
        <v>1M3 Pemadatan Tanah</v>
      </c>
      <c r="D40" s="86"/>
      <c r="E40" s="86"/>
      <c r="F40" s="89"/>
      <c r="G40" s="455">
        <v>0</v>
      </c>
      <c r="H40" s="456">
        <f>'analisa SNI'!I285</f>
        <v>20400</v>
      </c>
      <c r="I40" s="455">
        <v>0</v>
      </c>
      <c r="J40" s="290">
        <f t="shared" si="0"/>
        <v>20400</v>
      </c>
      <c r="K40" s="35"/>
    </row>
    <row r="41" spans="1:11" s="1" customFormat="1" ht="18">
      <c r="A41" s="106"/>
      <c r="B41" s="111" t="str">
        <f>+'analisa SNI'!B288</f>
        <v>B.9</v>
      </c>
      <c r="C41" s="88" t="str">
        <f>+'analisa SNI'!E288</f>
        <v>1M3 Urugan Pasir</v>
      </c>
      <c r="D41" s="86"/>
      <c r="E41" s="86"/>
      <c r="F41" s="89"/>
      <c r="G41" s="455">
        <f>'analisa SNI'!I291</f>
        <v>81600</v>
      </c>
      <c r="H41" s="456">
        <f>'analisa SNI'!I295</f>
        <v>11280</v>
      </c>
      <c r="I41" s="455">
        <v>0</v>
      </c>
      <c r="J41" s="290">
        <f t="shared" si="0"/>
        <v>92880</v>
      </c>
      <c r="K41" s="35"/>
    </row>
    <row r="42" spans="1:11" s="31" customFormat="1" ht="18">
      <c r="A42" s="116"/>
      <c r="B42" s="117" t="str">
        <f>+'analisa SNI'!B298</f>
        <v>B.9a</v>
      </c>
      <c r="C42" s="404" t="str">
        <f>+'analisa SNI'!E298</f>
        <v>1M3 Urugan Tanah Biasa (Tanah Tersedia)</v>
      </c>
      <c r="D42" s="95"/>
      <c r="E42" s="95"/>
      <c r="F42" s="94"/>
      <c r="G42" s="455">
        <v>0</v>
      </c>
      <c r="H42" s="458">
        <f>'analisa SNI'!I302</f>
        <v>11280</v>
      </c>
      <c r="I42" s="455">
        <v>0</v>
      </c>
      <c r="J42" s="290">
        <f t="shared" si="0"/>
        <v>11280</v>
      </c>
      <c r="K42" s="74"/>
    </row>
    <row r="43" spans="1:11" s="1" customFormat="1" ht="18">
      <c r="A43" s="106"/>
      <c r="B43" s="111" t="str">
        <f>+'analisa SNI'!B306</f>
        <v>B.10</v>
      </c>
      <c r="C43" s="88" t="str">
        <f>+'analisa SNI'!E306</f>
        <v>1M3 Lapisan Pudel Cmp. 1Kp : 3Ps : 7TL</v>
      </c>
      <c r="D43" s="86"/>
      <c r="E43" s="86"/>
      <c r="F43" s="89"/>
      <c r="G43" s="455">
        <f>'analisa SNI'!I311</f>
        <v>114134</v>
      </c>
      <c r="H43" s="456">
        <f>'analisa SNI'!I317</f>
        <v>55200</v>
      </c>
      <c r="I43" s="455">
        <v>0</v>
      </c>
      <c r="J43" s="290">
        <f t="shared" si="0"/>
        <v>169334</v>
      </c>
      <c r="K43" s="35"/>
    </row>
    <row r="44" spans="1:11" s="1" customFormat="1" ht="18">
      <c r="A44" s="106"/>
      <c r="B44" s="111" t="str">
        <f>+'analisa SNI'!B320</f>
        <v>B.11</v>
      </c>
      <c r="C44" s="88" t="str">
        <f>+'analisa SNI'!E320</f>
        <v>1M2 Pemasangan Lapisan Ijuk tebal 10 cm</v>
      </c>
      <c r="D44" s="86"/>
      <c r="E44" s="86"/>
      <c r="F44" s="89"/>
      <c r="G44" s="455">
        <f>'analisa SNI'!I323</f>
        <v>90600</v>
      </c>
      <c r="H44" s="456">
        <f>'analisa SNI'!I327</f>
        <v>6120</v>
      </c>
      <c r="I44" s="455">
        <v>0</v>
      </c>
      <c r="J44" s="290">
        <f t="shared" si="0"/>
        <v>96720</v>
      </c>
      <c r="K44" s="35"/>
    </row>
    <row r="45" spans="1:11" s="31" customFormat="1" ht="18">
      <c r="A45" s="116"/>
      <c r="B45" s="117" t="str">
        <f>+'analisa SNI'!B330</f>
        <v>B.12</v>
      </c>
      <c r="C45" s="404" t="str">
        <f>+'analisa SNI'!E330</f>
        <v>1M3 Urugan Sirtu</v>
      </c>
      <c r="D45" s="95"/>
      <c r="E45" s="95"/>
      <c r="F45" s="94"/>
      <c r="G45" s="457">
        <f>'analisa SNI'!I333</f>
        <v>140400</v>
      </c>
      <c r="H45" s="458">
        <f>'analisa SNI'!I337</f>
        <v>10200</v>
      </c>
      <c r="I45" s="455">
        <v>0</v>
      </c>
      <c r="J45" s="290">
        <f t="shared" si="0"/>
        <v>150600</v>
      </c>
      <c r="K45" s="74"/>
    </row>
    <row r="46" spans="1:11" s="1" customFormat="1" ht="18">
      <c r="A46" s="106"/>
      <c r="B46" s="111" t="str">
        <f>'analisa SNI'!B340</f>
        <v>B.13</v>
      </c>
      <c r="C46" s="88" t="str">
        <f>'analisa SNI'!E340</f>
        <v>1 M3 Galian Tanah Biasa Sedalam 2 meter</v>
      </c>
      <c r="D46" s="86"/>
      <c r="E46" s="86"/>
      <c r="F46" s="89"/>
      <c r="G46" s="455">
        <v>0</v>
      </c>
      <c r="H46" s="456">
        <f>'analisa SNI'!I344</f>
        <v>21432</v>
      </c>
      <c r="I46" s="455">
        <v>0</v>
      </c>
      <c r="J46" s="290">
        <f t="shared" si="0"/>
        <v>21432</v>
      </c>
      <c r="K46" s="35"/>
    </row>
    <row r="47" spans="1:11" s="1" customFormat="1" ht="18">
      <c r="A47" s="106"/>
      <c r="B47" s="111" t="str">
        <f>'analisa SNI'!B348</f>
        <v>B.14</v>
      </c>
      <c r="C47" s="88" t="str">
        <f>'analisa SNI'!E348</f>
        <v>1 M3 PEK. GALIAN TANAH BIASA MAX KEDALAMAN 3 M' TENAGA MANUSIA</v>
      </c>
      <c r="D47" s="86"/>
      <c r="E47" s="86"/>
      <c r="F47" s="89"/>
      <c r="G47" s="455">
        <v>0</v>
      </c>
      <c r="H47" s="456">
        <f>'analisa SNI'!I352</f>
        <v>29964</v>
      </c>
      <c r="I47" s="456">
        <f>'analisa SNI'!I355</f>
        <v>755</v>
      </c>
      <c r="J47" s="290">
        <f t="shared" si="0"/>
        <v>30719</v>
      </c>
      <c r="K47" s="35"/>
    </row>
    <row r="48" spans="1:11" s="1" customFormat="1" ht="18">
      <c r="A48" s="106"/>
      <c r="B48" s="111" t="str">
        <f>'analisa SNI'!B359</f>
        <v>B.15</v>
      </c>
      <c r="C48" s="88" t="str">
        <f>'analisa SNI'!E359</f>
        <v>1 M3 PEK. GALIAN TANAH BIASA MAX KEDALAMAN 4 M' TENAGA MANUSIA</v>
      </c>
      <c r="D48" s="86"/>
      <c r="E48" s="86"/>
      <c r="F48" s="89"/>
      <c r="G48" s="455">
        <v>0</v>
      </c>
      <c r="H48" s="456">
        <f>'analisa SNI'!I363</f>
        <v>38496</v>
      </c>
      <c r="I48" s="456">
        <f>'analisa SNI'!I366</f>
        <v>755</v>
      </c>
      <c r="J48" s="290">
        <f t="shared" si="0"/>
        <v>39251</v>
      </c>
      <c r="K48" s="35"/>
    </row>
    <row r="49" spans="1:11" s="1" customFormat="1" ht="18">
      <c r="A49" s="106"/>
      <c r="B49" s="111" t="str">
        <f>'analisa SNI'!B370</f>
        <v>B.16</v>
      </c>
      <c r="C49" s="88" t="str">
        <f>'analisa SNI'!E370</f>
        <v>1 M3 PEK. GALIAN TANAH BIASA MAX KEDALAMAN 5 M' TENAGA MANUSIA</v>
      </c>
      <c r="D49" s="86"/>
      <c r="E49" s="86"/>
      <c r="F49" s="89"/>
      <c r="G49" s="455">
        <v>0</v>
      </c>
      <c r="H49" s="456">
        <f>'analisa SNI'!I374</f>
        <v>47028</v>
      </c>
      <c r="I49" s="456">
        <f>'analisa SNI'!I377</f>
        <v>755</v>
      </c>
      <c r="J49" s="290">
        <f t="shared" si="0"/>
        <v>47783</v>
      </c>
      <c r="K49" s="35"/>
    </row>
    <row r="50" spans="1:11" s="1" customFormat="1" ht="18">
      <c r="A50" s="106"/>
      <c r="B50" s="111" t="str">
        <f>'analisa SNI'!B380</f>
        <v>B.17</v>
      </c>
      <c r="C50" s="88" t="str">
        <f>'analisa SNI'!E380</f>
        <v>1 M3 PEK. GALIAN TANAH BANYAK TERDAPAT BATU-BATU BUNDAR </v>
      </c>
      <c r="D50" s="86"/>
      <c r="E50" s="86"/>
      <c r="F50" s="89"/>
      <c r="G50" s="455">
        <v>0</v>
      </c>
      <c r="H50" s="456">
        <f>'analisa SNI'!I385</f>
        <v>56400</v>
      </c>
      <c r="I50" s="456">
        <f>'analisa SNI'!I388</f>
        <v>3775</v>
      </c>
      <c r="J50" s="290">
        <f t="shared" si="0"/>
        <v>60175</v>
      </c>
      <c r="K50" s="35"/>
    </row>
    <row r="51" spans="1:11" s="1" customFormat="1" ht="18">
      <c r="A51" s="106"/>
      <c r="B51" s="111"/>
      <c r="C51" s="88" t="str">
        <f>'analisa SNI'!E381</f>
        <v>MAX KEDALAMAN 1 M' TENAGA MANUSIA</v>
      </c>
      <c r="D51" s="86"/>
      <c r="E51" s="86"/>
      <c r="F51" s="89"/>
      <c r="G51" s="455"/>
      <c r="H51" s="456"/>
      <c r="I51" s="456"/>
      <c r="J51" s="290"/>
      <c r="K51" s="35"/>
    </row>
    <row r="52" spans="1:11" s="1" customFormat="1" ht="18">
      <c r="A52" s="106"/>
      <c r="B52" s="111" t="str">
        <f>'analisa SNI'!B392</f>
        <v>B.18</v>
      </c>
      <c r="C52" s="88" t="str">
        <f>'analisa SNI'!E392</f>
        <v>1 M3 PEK. GALIAN TANAH BERBATU MAX KEDALAMAN 1 M' TNG MANUSIA</v>
      </c>
      <c r="D52" s="86"/>
      <c r="E52" s="86"/>
      <c r="F52" s="89"/>
      <c r="G52" s="455">
        <v>0</v>
      </c>
      <c r="H52" s="456">
        <f>'analisa SNI'!I396</f>
        <v>28500</v>
      </c>
      <c r="I52" s="456">
        <f>'analisa SNI'!I399</f>
        <v>3775</v>
      </c>
      <c r="J52" s="290">
        <f t="shared" si="0"/>
        <v>32275</v>
      </c>
      <c r="K52" s="35"/>
    </row>
    <row r="53" spans="1:11" s="1" customFormat="1" ht="18">
      <c r="A53" s="106"/>
      <c r="B53" s="111" t="str">
        <f>'analisa SNI'!B403</f>
        <v>B.19</v>
      </c>
      <c r="C53" s="88" t="str">
        <f>'analisa SNI'!E403</f>
        <v>1 M3 PEK. GALIAN TANAH MAX KEDALAMAN 2 M' DENGAN ALAT BERAT</v>
      </c>
      <c r="D53" s="86"/>
      <c r="E53" s="86"/>
      <c r="F53" s="89"/>
      <c r="G53" s="455">
        <v>0</v>
      </c>
      <c r="H53" s="456">
        <f>'analisa SNI'!I415</f>
        <v>703.8</v>
      </c>
      <c r="I53" s="456">
        <f>'analisa SNI'!I409</f>
        <v>8388.61</v>
      </c>
      <c r="J53" s="290">
        <f>'analisa SNI'!I417</f>
        <v>9092</v>
      </c>
      <c r="K53" s="35"/>
    </row>
    <row r="54" spans="1:11" s="1" customFormat="1" ht="18">
      <c r="A54" s="106"/>
      <c r="B54" s="111" t="str">
        <f>'analisa SNI'!B419</f>
        <v>B.20</v>
      </c>
      <c r="C54" s="88" t="str">
        <f>'analisa SNI'!E419</f>
        <v>1 M3 PEK. GALIAN TANAH MAX KEDALAMAN 5 M' DENGAN ALAT BERAT</v>
      </c>
      <c r="D54" s="86"/>
      <c r="E54" s="86"/>
      <c r="F54" s="89"/>
      <c r="G54" s="455">
        <v>0</v>
      </c>
      <c r="H54" s="456">
        <f>'analisa SNI'!I431</f>
        <v>846</v>
      </c>
      <c r="I54" s="456">
        <f>'analisa SNI'!I425</f>
        <v>10952.9</v>
      </c>
      <c r="J54" s="290">
        <f>'analisa SNI'!I433</f>
        <v>11798</v>
      </c>
      <c r="K54" s="35"/>
    </row>
    <row r="55" spans="1:11" s="1" customFormat="1" ht="18">
      <c r="A55" s="106"/>
      <c r="B55" s="111" t="str">
        <f>'analisa SNI'!B435</f>
        <v>B.21</v>
      </c>
      <c r="C55" s="88" t="str">
        <f>'analisa SNI'!E435</f>
        <v>MENGANGKUT HASIL GALIAN DENGAN DUMP TRUCK . M3/KM.</v>
      </c>
      <c r="D55" s="86"/>
      <c r="E55" s="86"/>
      <c r="F55" s="89"/>
      <c r="G55" s="455">
        <v>0</v>
      </c>
      <c r="H55" s="456">
        <f>'analisa SNI'!I446</f>
        <v>968.3999999999999</v>
      </c>
      <c r="I55" s="456">
        <f>'analisa SNI'!I441</f>
        <v>4241.95</v>
      </c>
      <c r="J55" s="290">
        <f>'analisa SNI'!I448</f>
        <v>5210</v>
      </c>
      <c r="K55" s="35"/>
    </row>
    <row r="56" spans="1:11" s="1" customFormat="1" ht="18">
      <c r="A56" s="106"/>
      <c r="B56" s="111" t="str">
        <f>'analisa SNI'!B450</f>
        <v>B.22</v>
      </c>
      <c r="C56" s="88" t="str">
        <f>'analisa SNI'!E450</f>
        <v>1 M3. MENGANGKUT HASIL GALIAN EXAVATOR MAX 1,5 KM ( DENGAN DUMP TRUCK )</v>
      </c>
      <c r="D56" s="86"/>
      <c r="E56" s="86"/>
      <c r="F56" s="89"/>
      <c r="G56" s="455">
        <v>0</v>
      </c>
      <c r="H56" s="456">
        <f>'analisa SNI'!I462</f>
        <v>1314</v>
      </c>
      <c r="I56" s="456">
        <f>'analisa SNI'!I457</f>
        <v>5764.889999999999</v>
      </c>
      <c r="J56" s="290">
        <f>'analisa SNI'!I464</f>
        <v>7078</v>
      </c>
      <c r="K56" s="35"/>
    </row>
    <row r="57" spans="1:11" s="1" customFormat="1" ht="18">
      <c r="A57" s="106"/>
      <c r="B57" s="111"/>
      <c r="C57" s="88" t="str">
        <f>'analisa SNI'!E451</f>
        <v>KURANG DARI 1,5 KM.</v>
      </c>
      <c r="D57" s="86"/>
      <c r="E57" s="86"/>
      <c r="F57" s="89"/>
      <c r="G57" s="455"/>
      <c r="H57" s="456"/>
      <c r="I57" s="456"/>
      <c r="J57" s="290"/>
      <c r="K57" s="35"/>
    </row>
    <row r="58" spans="1:11" s="31" customFormat="1" ht="18">
      <c r="A58" s="116"/>
      <c r="B58" s="117" t="str">
        <f>'analisa SNI'!B466</f>
        <v>B.23</v>
      </c>
      <c r="C58" s="404" t="str">
        <f>'analisa SNI'!E466</f>
        <v>1 M3. MENGANGKUT HASIL GALIAN EXAVATOR 0,7 M3 DENGAN DUMP TRUCK </v>
      </c>
      <c r="D58" s="95"/>
      <c r="E58" s="95"/>
      <c r="F58" s="94"/>
      <c r="G58" s="455">
        <v>0</v>
      </c>
      <c r="H58" s="458">
        <f>'analisa SNI'!I478</f>
        <v>2197.2</v>
      </c>
      <c r="I58" s="458">
        <f>'analisa SNI'!I473</f>
        <v>9625.89</v>
      </c>
      <c r="J58" s="290">
        <f>'analisa SNI'!I480</f>
        <v>11823</v>
      </c>
      <c r="K58" s="74"/>
    </row>
    <row r="59" spans="1:11" s="1" customFormat="1" ht="18">
      <c r="A59" s="106"/>
      <c r="B59" s="111"/>
      <c r="C59" s="88" t="str">
        <f>'analisa SNI'!E467</f>
        <v>JARAK ANTARA 1,5 S/D 3 KM.</v>
      </c>
      <c r="D59" s="86"/>
      <c r="E59" s="86"/>
      <c r="F59" s="89"/>
      <c r="G59" s="455"/>
      <c r="H59" s="456"/>
      <c r="I59" s="456"/>
      <c r="J59" s="290"/>
      <c r="K59" s="35"/>
    </row>
    <row r="60" spans="1:11" s="1" customFormat="1" ht="18">
      <c r="A60" s="106"/>
      <c r="B60" s="111" t="str">
        <f>'analisa SNI'!B482</f>
        <v>B.24</v>
      </c>
      <c r="C60" s="88" t="str">
        <f>'analisa SNI'!E482</f>
        <v>1 M3. MENGANGKUT HASIL GALIAN EXAVATOR 0,7 M3 DENGAN DUMP TRUCK </v>
      </c>
      <c r="D60" s="86"/>
      <c r="E60" s="86"/>
      <c r="F60" s="89"/>
      <c r="G60" s="455">
        <v>0</v>
      </c>
      <c r="H60" s="456">
        <f>'analisa SNI'!I494</f>
        <v>3072</v>
      </c>
      <c r="I60" s="456">
        <f>'analisa SNI'!I489</f>
        <v>13458.95</v>
      </c>
      <c r="J60" s="290">
        <f>'analisa SNI'!I496</f>
        <v>16530</v>
      </c>
      <c r="K60" s="35"/>
    </row>
    <row r="61" spans="1:11" s="1" customFormat="1" ht="18">
      <c r="A61" s="106"/>
      <c r="B61" s="111"/>
      <c r="C61" s="88" t="str">
        <f>'analisa SNI'!E483</f>
        <v>JARAK ANTARA 3 S/D 5 KM.</v>
      </c>
      <c r="D61" s="86"/>
      <c r="E61" s="86"/>
      <c r="F61" s="89"/>
      <c r="G61" s="455"/>
      <c r="H61" s="456"/>
      <c r="I61" s="456"/>
      <c r="J61" s="290"/>
      <c r="K61" s="35"/>
    </row>
    <row r="62" spans="1:11" s="1" customFormat="1" ht="18">
      <c r="A62" s="106"/>
      <c r="B62" s="111" t="str">
        <f>'analisa SNI'!B498</f>
        <v>B.25</v>
      </c>
      <c r="C62" s="88" t="str">
        <f>'analisa SNI'!E498</f>
        <v>1 M3 MERATAKAN TANAH</v>
      </c>
      <c r="D62" s="86"/>
      <c r="E62" s="86"/>
      <c r="F62" s="89"/>
      <c r="G62" s="455">
        <v>0</v>
      </c>
      <c r="H62" s="456">
        <f>'analisa SNI'!I502</f>
        <v>9480</v>
      </c>
      <c r="I62" s="456">
        <f>'analisa SNI'!I505</f>
        <v>1887.5</v>
      </c>
      <c r="J62" s="290">
        <f>'analisa SNI'!I507</f>
        <v>11367</v>
      </c>
      <c r="K62" s="35"/>
    </row>
    <row r="63" spans="1:11" s="1" customFormat="1" ht="18">
      <c r="A63" s="106"/>
      <c r="B63" s="111" t="str">
        <f>'analisa SNI'!B508</f>
        <v>B.26</v>
      </c>
      <c r="C63" s="88" t="str">
        <f>'analisa SNI'!E508</f>
        <v>1 M3 PEK. URUGAN TANAH PILIHAN</v>
      </c>
      <c r="D63" s="86"/>
      <c r="E63" s="86"/>
      <c r="F63" s="89"/>
      <c r="G63" s="455">
        <f>'analisa SNI'!I511</f>
        <v>91200</v>
      </c>
      <c r="H63" s="456">
        <f>'analisa SNI'!I515</f>
        <v>11280</v>
      </c>
      <c r="I63" s="456">
        <f>'analisa SNI'!I518</f>
        <v>1510</v>
      </c>
      <c r="J63" s="290">
        <f t="shared" si="0"/>
        <v>103990</v>
      </c>
      <c r="K63" s="35"/>
    </row>
    <row r="64" spans="1:11" s="1" customFormat="1" ht="18">
      <c r="A64" s="106"/>
      <c r="B64" s="111" t="str">
        <f>'analisa SNI'!B521</f>
        <v>B.27</v>
      </c>
      <c r="C64" s="88" t="str">
        <f>'analisa SNI'!E521</f>
        <v>1 M3 PEK. LAPISAN PUDEL 1 KP : 3 TL</v>
      </c>
      <c r="D64" s="86"/>
      <c r="E64" s="86"/>
      <c r="F64" s="89"/>
      <c r="G64" s="455">
        <f>'analisa SNI'!I525</f>
        <v>104120</v>
      </c>
      <c r="H64" s="456">
        <f>'analisa SNI'!I531</f>
        <v>64680</v>
      </c>
      <c r="I64" s="455">
        <v>0</v>
      </c>
      <c r="J64" s="290">
        <f t="shared" si="0"/>
        <v>168800</v>
      </c>
      <c r="K64" s="35"/>
    </row>
    <row r="65" spans="1:11" s="1" customFormat="1" ht="18">
      <c r="A65" s="106"/>
      <c r="B65" s="111" t="str">
        <f>'analisa SNI'!B534</f>
        <v>B.28</v>
      </c>
      <c r="C65" s="88" t="str">
        <f>'analisa SNI'!E534</f>
        <v>1 M3 PEK. LAPISAN PUDEL 1 KP : 5 PS</v>
      </c>
      <c r="D65" s="86"/>
      <c r="E65" s="86"/>
      <c r="F65" s="89"/>
      <c r="G65" s="455">
        <f>'analisa SNI'!I538</f>
        <v>273120</v>
      </c>
      <c r="H65" s="456">
        <f>'analisa SNI'!I544</f>
        <v>64680</v>
      </c>
      <c r="I65" s="455">
        <v>0</v>
      </c>
      <c r="J65" s="290">
        <f t="shared" si="0"/>
        <v>337800</v>
      </c>
      <c r="K65" s="35"/>
    </row>
    <row r="66" spans="1:11" s="1" customFormat="1" ht="18">
      <c r="A66" s="106"/>
      <c r="B66" s="111" t="str">
        <f>'analisa SNI'!B548</f>
        <v>B.29</v>
      </c>
      <c r="C66" s="88" t="str">
        <f>'analisa SNI'!E548</f>
        <v>1 M3 MERATAKAN TANAH DAN DITIMBRIS</v>
      </c>
      <c r="D66" s="86"/>
      <c r="E66" s="86"/>
      <c r="F66" s="89"/>
      <c r="G66" s="455">
        <v>0</v>
      </c>
      <c r="H66" s="456">
        <f>'analisa SNI'!I552</f>
        <v>9480</v>
      </c>
      <c r="I66" s="456">
        <f>'analisa SNI'!I555</f>
        <v>1887.5</v>
      </c>
      <c r="J66" s="290">
        <f>'analisa SNI'!I557</f>
        <v>11367</v>
      </c>
      <c r="K66" s="35"/>
    </row>
    <row r="67" spans="1:11" s="1" customFormat="1" ht="18">
      <c r="A67" s="106"/>
      <c r="B67" s="111" t="str">
        <f>'analisa SNI'!B558</f>
        <v>B.30</v>
      </c>
      <c r="C67" s="88" t="str">
        <f>'analisa SNI'!E558</f>
        <v>1 M2 MENGAMBIL DAN PASANGAN GEBALAN</v>
      </c>
      <c r="D67" s="86"/>
      <c r="E67" s="86"/>
      <c r="F67" s="89"/>
      <c r="G67" s="455">
        <v>0</v>
      </c>
      <c r="H67" s="456">
        <f>'analisa SNI'!I562</f>
        <v>6120</v>
      </c>
      <c r="I67" s="456">
        <f>'analisa SNI'!I565</f>
        <v>188.75</v>
      </c>
      <c r="J67" s="290">
        <f>'analisa SNI'!I567</f>
        <v>6308</v>
      </c>
      <c r="K67" s="35"/>
    </row>
    <row r="68" spans="1:11" s="1" customFormat="1" ht="18">
      <c r="A68" s="106"/>
      <c r="B68" s="111" t="str">
        <f>'analisa SNI'!B569</f>
        <v>B.31</v>
      </c>
      <c r="C68" s="88" t="str">
        <f>'analisa SNI'!E569</f>
        <v>1 M' MENGANGKUT GEBALAN RUMPUT</v>
      </c>
      <c r="D68" s="86"/>
      <c r="E68" s="86"/>
      <c r="F68" s="89"/>
      <c r="G68" s="455">
        <v>0</v>
      </c>
      <c r="H68" s="456">
        <f>'analisa SNI'!I573</f>
        <v>2040</v>
      </c>
      <c r="I68" s="456">
        <f>'analisa SNI'!I576</f>
        <v>188.75</v>
      </c>
      <c r="J68" s="290">
        <f>'analisa SNI'!I578</f>
        <v>2228</v>
      </c>
      <c r="K68" s="35"/>
    </row>
    <row r="69" spans="1:11" s="1" customFormat="1" ht="18">
      <c r="A69" s="106"/>
      <c r="B69" s="111" t="str">
        <f>'analisa SNI'!B580</f>
        <v>B.32</v>
      </c>
      <c r="C69" s="88" t="str">
        <f>'analisa SNI'!E580</f>
        <v>1 M2 PEKERJAAN GEBALAN RUMPUT SAMPAI TUMBUH</v>
      </c>
      <c r="D69" s="86"/>
      <c r="E69" s="86"/>
      <c r="F69" s="89"/>
      <c r="G69" s="455">
        <f>'analisa SNI'!I583</f>
        <v>18120</v>
      </c>
      <c r="H69" s="456">
        <f>'analisa SNI'!I587</f>
        <v>7920</v>
      </c>
      <c r="I69" s="456">
        <f>'analisa SNI'!I590</f>
        <v>188.75</v>
      </c>
      <c r="J69" s="290">
        <f>'analisa SNI'!I592</f>
        <v>26228</v>
      </c>
      <c r="K69" s="35"/>
    </row>
    <row r="70" spans="1:11" s="1" customFormat="1" ht="18">
      <c r="A70" s="106"/>
      <c r="B70" s="111" t="str">
        <f>'analisa SNI'!B594</f>
        <v>B.33</v>
      </c>
      <c r="C70" s="92" t="str">
        <f>'analisa SNI'!E594</f>
        <v>1 M2 URUGAN PAKAI ALAT BESAR TANAH DARI LUAR DIPADATKAN (U/5000 M3)</v>
      </c>
      <c r="D70" s="86"/>
      <c r="E70" s="86"/>
      <c r="F70" s="89"/>
      <c r="G70" s="455">
        <v>0</v>
      </c>
      <c r="H70" s="455">
        <v>0</v>
      </c>
      <c r="I70" s="455">
        <v>0</v>
      </c>
      <c r="J70" s="290">
        <f>'analisa SNI'!I599</f>
        <v>94048</v>
      </c>
      <c r="K70" s="35"/>
    </row>
    <row r="71" spans="1:11" s="1" customFormat="1" ht="18">
      <c r="A71" s="112"/>
      <c r="B71" s="113"/>
      <c r="C71" s="90"/>
      <c r="D71" s="90"/>
      <c r="E71" s="90"/>
      <c r="F71" s="90"/>
      <c r="G71" s="459"/>
      <c r="H71" s="460"/>
      <c r="I71" s="460"/>
      <c r="J71" s="290"/>
      <c r="K71" s="35"/>
    </row>
    <row r="72" spans="1:11" s="1" customFormat="1" ht="18">
      <c r="A72" s="108" t="s">
        <v>917</v>
      </c>
      <c r="B72" s="109" t="str">
        <f>'analisa SNI'!B600</f>
        <v>C</v>
      </c>
      <c r="C72" s="87" t="str">
        <f>'analisa SNI'!E600</f>
        <v>PEKERJAAN  PONDASI</v>
      </c>
      <c r="D72" s="86"/>
      <c r="E72" s="86"/>
      <c r="F72" s="84"/>
      <c r="G72" s="455"/>
      <c r="H72" s="456"/>
      <c r="I72" s="456"/>
      <c r="J72" s="290"/>
      <c r="K72" s="35"/>
    </row>
    <row r="73" spans="1:11" s="1" customFormat="1" ht="18">
      <c r="A73" s="106"/>
      <c r="B73" s="110" t="str">
        <f>+'analisa SNI'!B602</f>
        <v>C.1</v>
      </c>
      <c r="C73" s="88" t="str">
        <f>+'analisa SNI'!E602</f>
        <v>1M3 Pasang Pondasi Batu Kali 1Pc : 3 Ps </v>
      </c>
      <c r="D73" s="86"/>
      <c r="E73" s="86"/>
      <c r="F73" s="89"/>
      <c r="G73" s="455">
        <f>'analisa SNI'!I607</f>
        <v>574650</v>
      </c>
      <c r="H73" s="456">
        <f>'analisa SNI'!I613</f>
        <v>91440</v>
      </c>
      <c r="I73" s="455">
        <v>0</v>
      </c>
      <c r="J73" s="290">
        <f t="shared" si="0"/>
        <v>666090</v>
      </c>
      <c r="K73" s="35"/>
    </row>
    <row r="74" spans="1:11" s="1" customFormat="1" ht="18">
      <c r="A74" s="106"/>
      <c r="B74" s="110" t="str">
        <f>'analisa SNI'!B616</f>
        <v>C.1a</v>
      </c>
      <c r="C74" s="88" t="str">
        <f>'analisa SNI'!E616</f>
        <v>1 M3 PASANGAN BATU BELAH  1 : 4</v>
      </c>
      <c r="D74" s="86"/>
      <c r="E74" s="86"/>
      <c r="F74" s="89"/>
      <c r="G74" s="455">
        <f>'analisa SNI'!I621</f>
        <v>509750</v>
      </c>
      <c r="H74" s="456">
        <f>'analisa SNI'!I627</f>
        <v>91440</v>
      </c>
      <c r="I74" s="455">
        <v>0</v>
      </c>
      <c r="J74" s="290">
        <f t="shared" si="0"/>
        <v>601190</v>
      </c>
      <c r="K74" s="35"/>
    </row>
    <row r="75" spans="1:11" s="1" customFormat="1" ht="18">
      <c r="A75" s="106"/>
      <c r="B75" s="110" t="str">
        <f>+'analisa SNI'!B630</f>
        <v>C.2</v>
      </c>
      <c r="C75" s="88" t="str">
        <f>+'analisa SNI'!E630</f>
        <v>1M3 Pasang Pondasi Batu Kali 1Pc : 5 Ps </v>
      </c>
      <c r="D75" s="86"/>
      <c r="E75" s="86"/>
      <c r="F75" s="89"/>
      <c r="G75" s="455">
        <f>'analisa SNI'!I635</f>
        <v>485920</v>
      </c>
      <c r="H75" s="456">
        <f>'analisa SNI'!I641</f>
        <v>91440</v>
      </c>
      <c r="I75" s="455">
        <v>0</v>
      </c>
      <c r="J75" s="290">
        <f t="shared" si="0"/>
        <v>577360</v>
      </c>
      <c r="K75" s="35"/>
    </row>
    <row r="76" spans="1:11" s="1" customFormat="1" ht="18">
      <c r="A76" s="106"/>
      <c r="B76" s="111" t="str">
        <f>+'analisa SNI'!B644</f>
        <v>C.3</v>
      </c>
      <c r="C76" s="88" t="str">
        <f>+'analisa SNI'!E644</f>
        <v>1M3 Pasang Pondasi Batu Kali, 1 Pc : 3 Kp : 10 Ps</v>
      </c>
      <c r="D76" s="86"/>
      <c r="E76" s="86"/>
      <c r="F76" s="89"/>
      <c r="G76" s="455">
        <f>'analisa SNI'!I650</f>
        <v>389403.2</v>
      </c>
      <c r="H76" s="456">
        <f>'analisa SNI'!I656</f>
        <v>91440</v>
      </c>
      <c r="I76" s="455">
        <v>0</v>
      </c>
      <c r="J76" s="290">
        <f>'analisa SNI'!I658</f>
        <v>480843</v>
      </c>
      <c r="K76" s="35"/>
    </row>
    <row r="77" spans="1:11" s="1" customFormat="1" ht="18">
      <c r="A77" s="106"/>
      <c r="B77" s="111" t="str">
        <f>+'analisa SNI'!B659</f>
        <v>C.4</v>
      </c>
      <c r="C77" s="88" t="str">
        <f>+'analisa SNI'!E659</f>
        <v>1M3 Pasang Pondasi Batu Kosong</v>
      </c>
      <c r="D77" s="86"/>
      <c r="E77" s="86"/>
      <c r="F77" s="89"/>
      <c r="G77" s="455">
        <f>'analisa SNI'!I663</f>
        <v>179376</v>
      </c>
      <c r="H77" s="456">
        <f>'analisa SNI'!I669</f>
        <v>49068</v>
      </c>
      <c r="I77" s="455">
        <v>0</v>
      </c>
      <c r="J77" s="290">
        <f t="shared" si="0"/>
        <v>228444</v>
      </c>
      <c r="K77" s="35"/>
    </row>
    <row r="78" spans="1:11" s="1" customFormat="1" ht="18">
      <c r="A78" s="106"/>
      <c r="B78" s="111" t="str">
        <f>'analisa SNI'!B672</f>
        <v>C.4a</v>
      </c>
      <c r="C78" s="88" t="str">
        <f>'analisa SNI'!E672</f>
        <v>1M3 Pasang Batu Bolder</v>
      </c>
      <c r="D78" s="86"/>
      <c r="E78" s="86"/>
      <c r="F78" s="89"/>
      <c r="G78" s="455">
        <f>'analisa SNI'!I675</f>
        <v>261800.00000000003</v>
      </c>
      <c r="H78" s="456">
        <f>'analisa SNI'!I687</f>
        <v>1127.3999999999999</v>
      </c>
      <c r="I78" s="455">
        <f>'analisa SNI'!I681</f>
        <v>14040</v>
      </c>
      <c r="J78" s="290">
        <f>'analisa SNI'!I689</f>
        <v>276967</v>
      </c>
      <c r="K78" s="35"/>
    </row>
    <row r="79" spans="1:11" s="1" customFormat="1" ht="18">
      <c r="A79" s="106"/>
      <c r="B79" s="111" t="str">
        <f>+'analisa SNI'!B691</f>
        <v>C.5</v>
      </c>
      <c r="C79" s="88" t="str">
        <f>+'analisa SNI'!E691</f>
        <v>1M3 Pasang Pondasi Siklop 60% Beton Camp. 1PC : 2PS : 3KR &amp; </v>
      </c>
      <c r="D79" s="86"/>
      <c r="E79" s="86"/>
      <c r="F79" s="89"/>
      <c r="G79" s="455">
        <f>'analisa SNI'!I700</f>
        <v>2140132</v>
      </c>
      <c r="H79" s="456">
        <f>'analisa SNI'!I706</f>
        <v>156660</v>
      </c>
      <c r="I79" s="455">
        <v>0</v>
      </c>
      <c r="J79" s="290">
        <f t="shared" si="0"/>
        <v>2296792</v>
      </c>
      <c r="K79" s="35"/>
    </row>
    <row r="80" spans="1:11" s="1" customFormat="1" ht="18">
      <c r="A80" s="106"/>
      <c r="B80" s="111"/>
      <c r="C80" s="88" t="str">
        <f>+'analisa SNI'!E692</f>
        <v>40% Batu Belah</v>
      </c>
      <c r="D80" s="86"/>
      <c r="E80" s="86"/>
      <c r="F80" s="89"/>
      <c r="G80" s="455"/>
      <c r="H80" s="456"/>
      <c r="I80" s="456"/>
      <c r="J80" s="290">
        <f t="shared" si="0"/>
        <v>0</v>
      </c>
      <c r="K80" s="35"/>
    </row>
    <row r="81" spans="1:11" s="1" customFormat="1" ht="18">
      <c r="A81" s="106"/>
      <c r="B81" s="111" t="str">
        <f>+'analisa SNI'!B709</f>
        <v>C.6</v>
      </c>
      <c r="C81" s="88" t="str">
        <f>+'analisa SNI'!E709</f>
        <v>1M3 Pasang Pondasi Sumuran diameter 100 cm </v>
      </c>
      <c r="D81" s="86"/>
      <c r="E81" s="86"/>
      <c r="F81" s="89"/>
      <c r="G81" s="455">
        <f>'analisa SNI'!I715</f>
        <v>595742</v>
      </c>
      <c r="H81" s="456">
        <f>'analisa SNI'!I721</f>
        <v>106440</v>
      </c>
      <c r="I81" s="455">
        <v>0</v>
      </c>
      <c r="J81" s="290">
        <f t="shared" si="0"/>
        <v>702182</v>
      </c>
      <c r="K81" s="35"/>
    </row>
    <row r="82" spans="1:11" s="1" customFormat="1" ht="18">
      <c r="A82" s="106"/>
      <c r="B82" s="111" t="str">
        <f>+'analisa SNI'!B725</f>
        <v>C.7</v>
      </c>
      <c r="C82" s="88" t="str">
        <f>+'analisa SNI'!E725</f>
        <v>1M' Pembuatan Tiang Pancang (40x40) cm, Beton Bertulang</v>
      </c>
      <c r="D82" s="86"/>
      <c r="E82" s="86"/>
      <c r="F82" s="89"/>
      <c r="G82" s="455">
        <f>'analisa SNI'!I737</f>
        <v>1060741</v>
      </c>
      <c r="H82" s="456">
        <f>'analisa SNI'!I743</f>
        <v>76188</v>
      </c>
      <c r="I82" s="455">
        <v>0</v>
      </c>
      <c r="J82" s="290">
        <f aca="true" t="shared" si="1" ref="J82:J150">SUM(G82:I82)</f>
        <v>1136929</v>
      </c>
      <c r="K82" s="35"/>
    </row>
    <row r="83" spans="1:11" s="1" customFormat="1" ht="18">
      <c r="A83" s="106"/>
      <c r="B83" s="111" t="str">
        <f>'analisa SNI'!B747</f>
        <v>C.8</v>
      </c>
      <c r="C83" s="92" t="str">
        <f>'analisa SNI'!E747</f>
        <v>SEBUAH TIANG PANCANG DICINCIN DAN DILANCIPKAN (KAYU HUTAN)</v>
      </c>
      <c r="D83" s="86"/>
      <c r="E83" s="86"/>
      <c r="F83" s="89"/>
      <c r="G83" s="455">
        <f>'analisa SNI'!I750</f>
        <v>39000</v>
      </c>
      <c r="H83" s="456">
        <f>'analisa SNI'!I756</f>
        <v>12930</v>
      </c>
      <c r="I83" s="456">
        <f>'analisa SNI'!I759</f>
        <v>151</v>
      </c>
      <c r="J83" s="290">
        <f t="shared" si="1"/>
        <v>52081</v>
      </c>
      <c r="K83" s="35"/>
    </row>
    <row r="84" spans="1:11" s="1" customFormat="1" ht="18">
      <c r="A84" s="106"/>
      <c r="B84" s="111" t="str">
        <f>'analisa SNI'!B763</f>
        <v>C.9</v>
      </c>
      <c r="C84" s="92" t="str">
        <f>'analisa SNI'!E763</f>
        <v>1 M' TIANG DIPANCANGKAN DIDALAM TANAH LUNAK</v>
      </c>
      <c r="D84" s="86"/>
      <c r="E84" s="86"/>
      <c r="F84" s="89"/>
      <c r="G84" s="455">
        <v>0</v>
      </c>
      <c r="H84" s="456">
        <f>'analisa SNI'!I769</f>
        <v>69120</v>
      </c>
      <c r="I84" s="456">
        <f>'analisa SNI'!I772</f>
        <v>151</v>
      </c>
      <c r="J84" s="290">
        <f t="shared" si="1"/>
        <v>69271</v>
      </c>
      <c r="K84" s="35"/>
    </row>
    <row r="85" spans="1:11" s="1" customFormat="1" ht="18">
      <c r="A85" s="106"/>
      <c r="B85" s="111" t="str">
        <f>'analisa SNI'!B776</f>
        <v>C.10</v>
      </c>
      <c r="C85" s="92" t="str">
        <f>'analisa SNI'!E776</f>
        <v>1 M' TIANG DIPANCANGKAN DIDALAM TANAH BIASA</v>
      </c>
      <c r="D85" s="86"/>
      <c r="E85" s="86"/>
      <c r="F85" s="89"/>
      <c r="G85" s="455">
        <v>0</v>
      </c>
      <c r="H85" s="456">
        <f>'analisa SNI'!I782</f>
        <v>86402.4</v>
      </c>
      <c r="I85" s="456">
        <f>'analisa SNI'!I785</f>
        <v>188.75</v>
      </c>
      <c r="J85" s="290">
        <f>'analisa SNI'!I787</f>
        <v>86591</v>
      </c>
      <c r="K85" s="35"/>
    </row>
    <row r="86" spans="1:11" s="1" customFormat="1" ht="18">
      <c r="A86" s="106"/>
      <c r="B86" s="111" t="str">
        <f>'analisa SNI'!B789</f>
        <v>C.11</v>
      </c>
      <c r="C86" s="92" t="str">
        <f>'analisa SNI'!E789</f>
        <v>1 M' TIANG DIPANCANGKAN DIDALAM TANAH KERAS</v>
      </c>
      <c r="D86" s="86"/>
      <c r="E86" s="86"/>
      <c r="F86" s="89"/>
      <c r="G86" s="455">
        <v>0</v>
      </c>
      <c r="H86" s="456">
        <f>'analisa SNI'!I795</f>
        <v>103680</v>
      </c>
      <c r="I86" s="456">
        <f>'analisa SNI'!I798</f>
        <v>226.5</v>
      </c>
      <c r="J86" s="290">
        <f>'analisa SNI'!I800</f>
        <v>103906</v>
      </c>
      <c r="K86" s="35"/>
    </row>
    <row r="87" spans="1:11" s="1" customFormat="1" ht="18">
      <c r="A87" s="106"/>
      <c r="B87" s="111" t="str">
        <f>'analisa SNI'!B802</f>
        <v>C.12</v>
      </c>
      <c r="C87" s="92" t="str">
        <f>'analisa SNI'!E802</f>
        <v>1 M' TIANG DIPANCANGKAN DIDALAM TANAH PASIR</v>
      </c>
      <c r="D87" s="86"/>
      <c r="E87" s="86"/>
      <c r="F87" s="89"/>
      <c r="G87" s="455">
        <v>0</v>
      </c>
      <c r="H87" s="456">
        <f>'analisa SNI'!I808</f>
        <v>77760</v>
      </c>
      <c r="I87" s="456">
        <f>'analisa SNI'!I811</f>
        <v>188.75</v>
      </c>
      <c r="J87" s="290">
        <f>'analisa SNI'!I813</f>
        <v>77948</v>
      </c>
      <c r="K87" s="35"/>
    </row>
    <row r="88" spans="1:11" s="1" customFormat="1" ht="18">
      <c r="A88" s="106"/>
      <c r="B88" s="111" t="str">
        <f>'analisa SNI'!B815</f>
        <v>C.13</v>
      </c>
      <c r="C88" s="92" t="str">
        <f>'analisa SNI'!E815</f>
        <v>1 M3 PASANGAN  BATU BRONJONG UNTUK KAWAT 3 MM</v>
      </c>
      <c r="D88" s="86"/>
      <c r="E88" s="86"/>
      <c r="F88" s="89"/>
      <c r="G88" s="474">
        <f>'analisa SNI'!I819</f>
        <v>319999.31999999995</v>
      </c>
      <c r="H88" s="475">
        <f>'analisa SNI'!I824</f>
        <v>109682.1</v>
      </c>
      <c r="I88" s="455">
        <v>0</v>
      </c>
      <c r="J88" s="290">
        <f>'analisa SNI'!I826</f>
        <v>429681</v>
      </c>
      <c r="K88" s="35"/>
    </row>
    <row r="89" spans="1:11" s="1" customFormat="1" ht="18">
      <c r="A89" s="106"/>
      <c r="B89" s="111" t="str">
        <f>'analisa SNI'!B828</f>
        <v>C.14</v>
      </c>
      <c r="C89" s="92" t="str">
        <f>'analisa SNI'!E828</f>
        <v>1 M3 PASANGAN  BATU BRONJONG UNTUK KAWAT 4 MM </v>
      </c>
      <c r="D89" s="86"/>
      <c r="E89" s="86"/>
      <c r="F89" s="89"/>
      <c r="G89" s="474">
        <f>'analisa SNI'!I832</f>
        <v>456000</v>
      </c>
      <c r="H89" s="475">
        <f>'analisa SNI'!I837</f>
        <v>115479.9</v>
      </c>
      <c r="I89" s="455">
        <v>0</v>
      </c>
      <c r="J89" s="290">
        <f>'analisa SNI'!I839</f>
        <v>571479</v>
      </c>
      <c r="K89" s="35"/>
    </row>
    <row r="90" spans="1:11" s="1" customFormat="1" ht="18">
      <c r="A90" s="106"/>
      <c r="B90" s="111" t="str">
        <f>'analisa SNI'!B841</f>
        <v>C.15</v>
      </c>
      <c r="C90" s="92" t="str">
        <f>'analisa SNI'!E841</f>
        <v>1 M3 PASANGAN  BATU BRONJONG UNTUK KAWAT 5 MM</v>
      </c>
      <c r="D90" s="86"/>
      <c r="E90" s="86"/>
      <c r="F90" s="89"/>
      <c r="G90" s="474">
        <f>'analisa SNI'!I845</f>
        <v>625999.3200000001</v>
      </c>
      <c r="H90" s="475">
        <f>'analisa SNI'!I850</f>
        <v>122981.1</v>
      </c>
      <c r="I90" s="455">
        <v>0</v>
      </c>
      <c r="J90" s="290">
        <f>'analisa SNI'!I852</f>
        <v>748980</v>
      </c>
      <c r="K90" s="35"/>
    </row>
    <row r="91" spans="1:11" s="1" customFormat="1" ht="18">
      <c r="A91" s="112"/>
      <c r="B91" s="113"/>
      <c r="C91" s="90"/>
      <c r="D91" s="90"/>
      <c r="E91" s="90"/>
      <c r="F91" s="90"/>
      <c r="G91" s="459"/>
      <c r="H91" s="460"/>
      <c r="I91" s="460"/>
      <c r="J91" s="290"/>
      <c r="K91" s="35"/>
    </row>
    <row r="92" spans="1:11" s="1" customFormat="1" ht="18">
      <c r="A92" s="108" t="s">
        <v>298</v>
      </c>
      <c r="B92" s="109" t="str">
        <f>'analisa SNI'!B854</f>
        <v>D</v>
      </c>
      <c r="C92" s="87" t="str">
        <f>'analisa SNI'!E854</f>
        <v>P E K E R J A A N       D I N D I N G</v>
      </c>
      <c r="D92" s="86"/>
      <c r="E92" s="86"/>
      <c r="F92" s="84"/>
      <c r="G92" s="455"/>
      <c r="H92" s="456"/>
      <c r="I92" s="456"/>
      <c r="J92" s="290"/>
      <c r="K92" s="35"/>
    </row>
    <row r="93" spans="1:11" s="1" customFormat="1" ht="18">
      <c r="A93" s="106"/>
      <c r="B93" s="110" t="str">
        <f>+'analisa SNI'!B856</f>
        <v>D.1</v>
      </c>
      <c r="C93" s="88" t="str">
        <f>+'analisa SNI'!E856</f>
        <v>1M2 Pasang Batu Merah Tebal 1/2 bata, 1 Pc : 2 Ps</v>
      </c>
      <c r="D93" s="86"/>
      <c r="E93" s="86"/>
      <c r="F93" s="89"/>
      <c r="G93" s="455">
        <f>'analisa SNI'!I861</f>
        <v>73112.5</v>
      </c>
      <c r="H93" s="456">
        <f>'analisa SNI'!I867</f>
        <v>17160</v>
      </c>
      <c r="I93" s="455">
        <v>0</v>
      </c>
      <c r="J93" s="290">
        <f>'analisa SNI'!I869</f>
        <v>90272</v>
      </c>
      <c r="K93" s="35"/>
    </row>
    <row r="94" spans="1:11" s="1" customFormat="1" ht="18">
      <c r="A94" s="106"/>
      <c r="B94" s="111" t="str">
        <f>+'analisa SNI'!B871</f>
        <v>D.2</v>
      </c>
      <c r="C94" s="88" t="str">
        <f>+'analisa SNI'!E871</f>
        <v>1M2 Pasang Batu Merah Tebal 1/2 bata, 1 Pc : 3 Ps</v>
      </c>
      <c r="D94" s="86"/>
      <c r="E94" s="86"/>
      <c r="F94" s="89"/>
      <c r="G94" s="455">
        <f>'analisa SNI'!I876</f>
        <v>66473.5</v>
      </c>
      <c r="H94" s="456">
        <f>'analisa SNI'!I882</f>
        <v>17160</v>
      </c>
      <c r="I94" s="455">
        <v>0</v>
      </c>
      <c r="J94" s="290">
        <f>'analisa SNI'!I884</f>
        <v>83633</v>
      </c>
      <c r="K94" s="35"/>
    </row>
    <row r="95" spans="1:11" s="1" customFormat="1" ht="18">
      <c r="A95" s="106"/>
      <c r="B95" s="111" t="str">
        <f>+'analisa SNI'!B886</f>
        <v>D.3</v>
      </c>
      <c r="C95" s="88" t="str">
        <f>+'analisa SNI'!E886</f>
        <v>1M2 Pasang Batu Merah Tebal 1/2 bata, 1 Pc : 3 Kp : 10 Ps</v>
      </c>
      <c r="D95" s="86"/>
      <c r="E95" s="86"/>
      <c r="F95" s="89"/>
      <c r="G95" s="455">
        <f>'analisa SNI'!I892</f>
        <v>56709</v>
      </c>
      <c r="H95" s="456">
        <f>'analisa SNI'!I898</f>
        <v>17160</v>
      </c>
      <c r="I95" s="455">
        <v>0</v>
      </c>
      <c r="J95" s="290">
        <f t="shared" si="1"/>
        <v>73869</v>
      </c>
      <c r="K95" s="35"/>
    </row>
    <row r="96" spans="1:11" s="1" customFormat="1" ht="18">
      <c r="A96" s="106"/>
      <c r="B96" s="111" t="str">
        <f>'analisa SNI'!B902</f>
        <v>D.4</v>
      </c>
      <c r="C96" s="88" t="str">
        <f>'analisa SNI'!E902</f>
        <v>1 M2 PASANGAN 1/2 BATA MERAH 1 : 4</v>
      </c>
      <c r="D96" s="86"/>
      <c r="E96" s="86"/>
      <c r="F96" s="89"/>
      <c r="G96" s="455">
        <f>'analisa SNI'!I907</f>
        <v>62715</v>
      </c>
      <c r="H96" s="456">
        <f>'analisa SNI'!I913</f>
        <v>17880</v>
      </c>
      <c r="I96" s="455">
        <v>0</v>
      </c>
      <c r="J96" s="290">
        <f t="shared" si="1"/>
        <v>80595</v>
      </c>
      <c r="K96" s="35"/>
    </row>
    <row r="97" spans="1:11" s="1" customFormat="1" ht="18">
      <c r="A97" s="106"/>
      <c r="B97" s="111" t="str">
        <f>'analisa SNI'!B917</f>
        <v>D.5</v>
      </c>
      <c r="C97" s="88" t="str">
        <f>'analisa SNI'!E917</f>
        <v>1 M2 PASANGAN 1/2 BATA MERAH 1 : 5</v>
      </c>
      <c r="D97" s="86"/>
      <c r="E97" s="86"/>
      <c r="F97" s="89"/>
      <c r="G97" s="455">
        <f>'analisa SNI'!I922</f>
        <v>60354</v>
      </c>
      <c r="H97" s="456">
        <f>'analisa SNI'!I928</f>
        <v>17880</v>
      </c>
      <c r="I97" s="455">
        <v>0</v>
      </c>
      <c r="J97" s="290">
        <f t="shared" si="1"/>
        <v>78234</v>
      </c>
      <c r="K97" s="35"/>
    </row>
    <row r="98" spans="1:11" s="1" customFormat="1" ht="18">
      <c r="A98" s="106"/>
      <c r="B98" s="111" t="str">
        <f>'analisa SNI'!B932</f>
        <v>D.6</v>
      </c>
      <c r="C98" s="88" t="str">
        <f>'analisa SNI'!E932</f>
        <v>1 M2 PASANGAN BATU TEMPEL + SIARAN</v>
      </c>
      <c r="D98" s="86"/>
      <c r="E98" s="86"/>
      <c r="F98" s="89"/>
      <c r="G98" s="455">
        <f>'analisa SNI'!I937</f>
        <v>127530.00000000001</v>
      </c>
      <c r="H98" s="456">
        <f>'analisa SNI'!I944</f>
        <v>55076.5</v>
      </c>
      <c r="I98" s="455">
        <v>0</v>
      </c>
      <c r="J98" s="290">
        <f>'analisa SNI'!I946</f>
        <v>182606</v>
      </c>
      <c r="K98" s="35"/>
    </row>
    <row r="99" spans="1:11" s="1" customFormat="1" ht="18">
      <c r="A99" s="106"/>
      <c r="B99" s="111" t="str">
        <f>'analisa SNI'!B948</f>
        <v>D.7</v>
      </c>
      <c r="C99" s="88" t="str">
        <f>'analisa SNI'!E948</f>
        <v>1 M3 PASANGAN BATA MERAH 1 PC : 2 PS</v>
      </c>
      <c r="D99" s="86"/>
      <c r="E99" s="86"/>
      <c r="F99" s="89"/>
      <c r="G99" s="455">
        <f>'analisa SNI'!I953</f>
        <v>645704</v>
      </c>
      <c r="H99" s="456">
        <f>'analisa SNI'!I959</f>
        <v>257400</v>
      </c>
      <c r="I99" s="455">
        <v>0</v>
      </c>
      <c r="J99" s="290">
        <f t="shared" si="1"/>
        <v>903104</v>
      </c>
      <c r="K99" s="35"/>
    </row>
    <row r="100" spans="1:11" s="1" customFormat="1" ht="18">
      <c r="A100" s="106"/>
      <c r="B100" s="111" t="str">
        <f>'analisa SNI'!B963</f>
        <v>D.8</v>
      </c>
      <c r="C100" s="88" t="str">
        <f>'analisa SNI'!E963</f>
        <v>1 M3 PASANGAN BATA MERAH 1 PC : 4 PS</v>
      </c>
      <c r="D100" s="86"/>
      <c r="E100" s="86"/>
      <c r="F100" s="89"/>
      <c r="G100" s="455">
        <f>'analisa SNI'!I968</f>
        <v>539672</v>
      </c>
      <c r="H100" s="456">
        <f>'analisa SNI'!I974</f>
        <v>257400</v>
      </c>
      <c r="I100" s="455">
        <v>0</v>
      </c>
      <c r="J100" s="290">
        <f t="shared" si="1"/>
        <v>797072</v>
      </c>
      <c r="K100" s="35"/>
    </row>
    <row r="101" spans="1:11" s="1" customFormat="1" ht="18">
      <c r="A101" s="106"/>
      <c r="B101" s="111" t="str">
        <f>'analisa SNI'!B978</f>
        <v>D.9</v>
      </c>
      <c r="C101" s="88" t="str">
        <f>'analisa SNI'!E978</f>
        <v>1 M3 PASANGAN BATA MERAH 1 PC : 3 KP : 10 PS</v>
      </c>
      <c r="D101" s="86"/>
      <c r="E101" s="86"/>
      <c r="F101" s="89"/>
      <c r="G101" s="455">
        <f>'analisa SNI'!I984</f>
        <v>431082</v>
      </c>
      <c r="H101" s="456">
        <f>'analisa SNI'!I990</f>
        <v>257400</v>
      </c>
      <c r="I101" s="455">
        <v>0</v>
      </c>
      <c r="J101" s="290">
        <f t="shared" si="1"/>
        <v>688482</v>
      </c>
      <c r="K101" s="35"/>
    </row>
    <row r="102" spans="1:11" s="1" customFormat="1" ht="18">
      <c r="A102" s="106"/>
      <c r="B102" s="111" t="str">
        <f>'analisa SNI'!B994</f>
        <v>D.10</v>
      </c>
      <c r="C102" s="88" t="str">
        <f>'analisa SNI'!E994</f>
        <v>1 M3 PASANGAN DINDING BATACO TEBAL 1/2 BATA (1 PC : 3 PS)</v>
      </c>
      <c r="D102" s="86"/>
      <c r="E102" s="86"/>
      <c r="F102" s="89"/>
      <c r="G102" s="455">
        <f>'analisa SNI'!I999</f>
        <v>72444</v>
      </c>
      <c r="H102" s="456">
        <f>'analisa SNI'!I1005</f>
        <v>14760</v>
      </c>
      <c r="I102" s="455">
        <v>0</v>
      </c>
      <c r="J102" s="290">
        <f t="shared" si="1"/>
        <v>87204</v>
      </c>
      <c r="K102" s="35"/>
    </row>
    <row r="103" spans="1:11" s="1" customFormat="1" ht="18">
      <c r="A103" s="106"/>
      <c r="B103" s="111" t="str">
        <f>'analisa SNI'!B1009</f>
        <v>D.11</v>
      </c>
      <c r="C103" s="88" t="str">
        <f>'analisa SNI'!E1009</f>
        <v>1 M3 PASANGAN DINDING BATACO TEBAL 1/2 BATA (1 PC : 5 PS)</v>
      </c>
      <c r="D103" s="86"/>
      <c r="E103" s="86"/>
      <c r="F103" s="89"/>
      <c r="G103" s="455">
        <f>'analisa SNI'!I1014</f>
        <v>68970</v>
      </c>
      <c r="H103" s="456">
        <f>'analisa SNI'!I1020</f>
        <v>14760</v>
      </c>
      <c r="I103" s="455">
        <v>0</v>
      </c>
      <c r="J103" s="290">
        <f t="shared" si="1"/>
        <v>83730</v>
      </c>
      <c r="K103" s="35"/>
    </row>
    <row r="104" spans="1:11" s="1" customFormat="1" ht="18">
      <c r="A104" s="106"/>
      <c r="B104" s="111" t="str">
        <f>'analisa SNI'!B1024</f>
        <v>D.12</v>
      </c>
      <c r="C104" s="88" t="str">
        <f>'analisa SNI'!E1024</f>
        <v>1 M3 PASANGAN DINDING BATACO TEBAL 1/2 BATA Dengan pasir kwarsa (1 PC : 3 PS)</v>
      </c>
      <c r="D104" s="86"/>
      <c r="E104" s="86"/>
      <c r="F104" s="89"/>
      <c r="G104" s="455">
        <f>'analisa SNI'!I1029</f>
        <v>69333.6</v>
      </c>
      <c r="H104" s="456">
        <f>'analisa SNI'!I1035</f>
        <v>14760</v>
      </c>
      <c r="I104" s="455">
        <v>0</v>
      </c>
      <c r="J104" s="290">
        <f>'analisa SNI'!I1037</f>
        <v>84093</v>
      </c>
      <c r="K104" s="35"/>
    </row>
    <row r="105" spans="1:11" s="1" customFormat="1" ht="18">
      <c r="A105" s="106"/>
      <c r="B105" s="111" t="str">
        <f>'analisa SNI'!B1039</f>
        <v>D.13</v>
      </c>
      <c r="C105" s="88" t="str">
        <f>'analisa SNI'!E1039</f>
        <v>1 M3 PASANGAN DINDING BATACO TEBAL 1/2 BATA Dengan pasir kwarsa (1 PC : 5 PS)</v>
      </c>
      <c r="D105" s="86"/>
      <c r="E105" s="86"/>
      <c r="F105" s="89"/>
      <c r="G105" s="455">
        <f>'analisa SNI'!I1044</f>
        <v>66378</v>
      </c>
      <c r="H105" s="456">
        <f>'analisa SNI'!I1050</f>
        <v>14760</v>
      </c>
      <c r="I105" s="455">
        <v>0</v>
      </c>
      <c r="J105" s="290">
        <f t="shared" si="1"/>
        <v>81138</v>
      </c>
      <c r="K105" s="35"/>
    </row>
    <row r="106" spans="1:11" s="1" customFormat="1" ht="18">
      <c r="A106" s="112"/>
      <c r="B106" s="113"/>
      <c r="C106" s="90"/>
      <c r="D106" s="90"/>
      <c r="E106" s="90"/>
      <c r="F106" s="90"/>
      <c r="G106" s="459"/>
      <c r="H106" s="460"/>
      <c r="I106" s="460"/>
      <c r="J106" s="290"/>
      <c r="K106" s="35"/>
    </row>
    <row r="107" spans="1:11" s="1" customFormat="1" ht="18">
      <c r="A107" s="108" t="s">
        <v>299</v>
      </c>
      <c r="B107" s="109" t="str">
        <f>'analisa SNI'!B1054</f>
        <v>E</v>
      </c>
      <c r="C107" s="87" t="str">
        <f>'analisa SNI'!E1054</f>
        <v>PEKERJAAN    P L E S T E R A N</v>
      </c>
      <c r="D107" s="86"/>
      <c r="E107" s="86"/>
      <c r="F107" s="84"/>
      <c r="G107" s="455"/>
      <c r="H107" s="456"/>
      <c r="I107" s="456"/>
      <c r="J107" s="290"/>
      <c r="K107" s="35"/>
    </row>
    <row r="108" spans="1:11" s="1" customFormat="1" ht="18">
      <c r="A108" s="106"/>
      <c r="B108" s="110" t="str">
        <f>+'analisa SNI'!B1056</f>
        <v>E.1</v>
      </c>
      <c r="C108" s="88" t="str">
        <f>+'analisa SNI'!E1056</f>
        <v>1M2 Plesteran 1 Pc : 3 Ps  Tebal 15 mm</v>
      </c>
      <c r="D108" s="86"/>
      <c r="E108" s="86"/>
      <c r="F108" s="89"/>
      <c r="G108" s="455">
        <f>'analisa SNI'!I1060</f>
        <v>17318</v>
      </c>
      <c r="H108" s="456">
        <f>'analisa SNI'!I1066</f>
        <v>15411</v>
      </c>
      <c r="I108" s="455">
        <v>0</v>
      </c>
      <c r="J108" s="290">
        <f t="shared" si="1"/>
        <v>32729</v>
      </c>
      <c r="K108" s="35"/>
    </row>
    <row r="109" spans="1:11" s="1" customFormat="1" ht="18">
      <c r="A109" s="106"/>
      <c r="B109" s="110" t="str">
        <f>+'analisa SNI'!B1070</f>
        <v>E.2</v>
      </c>
      <c r="C109" s="88" t="str">
        <f>+'analisa SNI'!E1070</f>
        <v>1M2 Plesteran 1 Pc : 2 Kp : 8 Ps  Tebal 15 mm</v>
      </c>
      <c r="D109" s="86"/>
      <c r="E109" s="86"/>
      <c r="F109" s="89"/>
      <c r="G109" s="455">
        <f>'analisa SNI'!I1075</f>
        <v>10328</v>
      </c>
      <c r="H109" s="456">
        <f>'analisa SNI'!I1081</f>
        <v>15216</v>
      </c>
      <c r="I109" s="455">
        <v>0</v>
      </c>
      <c r="J109" s="290">
        <f t="shared" si="1"/>
        <v>25544</v>
      </c>
      <c r="K109" s="35"/>
    </row>
    <row r="110" spans="1:11" s="1" customFormat="1" ht="18">
      <c r="A110" s="106"/>
      <c r="B110" s="110" t="str">
        <f>'analisa SNI'!B1085</f>
        <v>E.3</v>
      </c>
      <c r="C110" s="88" t="str">
        <f>'analisa SNI'!E1085</f>
        <v>1M2 Plesteran 1 Pc : 3 Kp : 10 Ps  Tebal 15 mm</v>
      </c>
      <c r="D110" s="86"/>
      <c r="E110" s="86"/>
      <c r="F110" s="89"/>
      <c r="G110" s="455">
        <f>'analisa SNI'!I1090</f>
        <v>7365.6</v>
      </c>
      <c r="H110" s="456">
        <f>'analisa SNI'!I1096</f>
        <v>15411</v>
      </c>
      <c r="I110" s="455">
        <v>0</v>
      </c>
      <c r="J110" s="290">
        <f t="shared" si="1"/>
        <v>22776.6</v>
      </c>
      <c r="K110" s="35"/>
    </row>
    <row r="111" spans="1:11" s="1" customFormat="1" ht="18">
      <c r="A111" s="106"/>
      <c r="B111" s="111" t="str">
        <f>+'analisa SNI'!B1100</f>
        <v>E.4</v>
      </c>
      <c r="C111" s="88" t="str">
        <f>+'analisa SNI'!E1100</f>
        <v>1M2 Plesteran  1 Pc :  3 Ps  Tebal 20 mm</v>
      </c>
      <c r="D111" s="86"/>
      <c r="E111" s="86"/>
      <c r="F111" s="89"/>
      <c r="G111" s="455">
        <f>'analisa SNI'!I1104</f>
        <v>23200.4</v>
      </c>
      <c r="H111" s="456">
        <f>'analisa SNI'!I1110</f>
        <v>21240</v>
      </c>
      <c r="I111" s="455">
        <v>0</v>
      </c>
      <c r="J111" s="290">
        <f t="shared" si="1"/>
        <v>44440.4</v>
      </c>
      <c r="K111" s="35"/>
    </row>
    <row r="112" spans="1:11" s="1" customFormat="1" ht="18">
      <c r="A112" s="106"/>
      <c r="B112" s="111" t="str">
        <f>'analisa SNI'!B1114</f>
        <v>E.4a</v>
      </c>
      <c r="C112" s="88" t="str">
        <f>'analisa SNI'!E1114</f>
        <v>1M2 Plesteran  1 Pc :  3 Ps  Tebal 10 mm</v>
      </c>
      <c r="D112" s="86"/>
      <c r="E112" s="86"/>
      <c r="F112" s="89"/>
      <c r="G112" s="455">
        <f>'analisa SNI'!I1118</f>
        <v>12618.615000000002</v>
      </c>
      <c r="H112" s="456">
        <f>'analisa SNI'!I1124</f>
        <v>12054</v>
      </c>
      <c r="I112" s="455">
        <v>0</v>
      </c>
      <c r="J112" s="290">
        <f>'analisa SNI'!I1126</f>
        <v>24672</v>
      </c>
      <c r="K112" s="35"/>
    </row>
    <row r="113" spans="1:11" s="1" customFormat="1" ht="18">
      <c r="A113" s="106"/>
      <c r="B113" s="111" t="str">
        <f>+'analisa SNI'!B1128</f>
        <v>E.5</v>
      </c>
      <c r="C113" s="88" t="str">
        <f>+'analisa SNI'!E1128</f>
        <v>1M2 Berapen 1 Pc : 5 Ps Tebal 15 mm</v>
      </c>
      <c r="D113" s="86"/>
      <c r="E113" s="86"/>
      <c r="F113" s="89"/>
      <c r="G113" s="455">
        <f>'analisa SNI'!I1132</f>
        <v>14015.2</v>
      </c>
      <c r="H113" s="456">
        <f>'analisa SNI'!I1138</f>
        <v>9732</v>
      </c>
      <c r="I113" s="455">
        <v>0</v>
      </c>
      <c r="J113" s="290">
        <f t="shared" si="1"/>
        <v>23747.2</v>
      </c>
      <c r="K113" s="35"/>
    </row>
    <row r="114" spans="1:11" s="1" customFormat="1" ht="18">
      <c r="A114" s="106"/>
      <c r="B114" s="111" t="str">
        <f>+'analisa SNI'!B1142</f>
        <v>E.6</v>
      </c>
      <c r="C114" s="88" t="str">
        <f>+'analisa SNI'!E1142</f>
        <v>1M' Plesteran Skoning 1 Pc :  2 Ps lebar 10 mm</v>
      </c>
      <c r="D114" s="86"/>
      <c r="E114" s="86"/>
      <c r="F114" s="89"/>
      <c r="G114" s="455">
        <f>'analisa SNI'!I1146</f>
        <v>8076</v>
      </c>
      <c r="H114" s="456">
        <f>'analisa SNI'!I1152</f>
        <v>6186</v>
      </c>
      <c r="I114" s="455">
        <v>0</v>
      </c>
      <c r="J114" s="290">
        <f t="shared" si="1"/>
        <v>14262</v>
      </c>
      <c r="K114" s="35"/>
    </row>
    <row r="115" spans="1:11" s="1" customFormat="1" ht="18">
      <c r="A115" s="106"/>
      <c r="B115" s="111" t="str">
        <f>+'analisa SNI'!B1156</f>
        <v>E.7</v>
      </c>
      <c r="C115" s="88" t="str">
        <f>+'analisa SNI'!E1156</f>
        <v>1M2 Plesteran Ciprat  1 Pc : 2 Ps</v>
      </c>
      <c r="D115" s="86"/>
      <c r="E115" s="86"/>
      <c r="F115" s="89"/>
      <c r="G115" s="455">
        <f>'analisa SNI'!I1160</f>
        <v>8076</v>
      </c>
      <c r="H115" s="456">
        <f>'analisa SNI'!I1166</f>
        <v>15264</v>
      </c>
      <c r="I115" s="455">
        <v>0</v>
      </c>
      <c r="J115" s="290">
        <f t="shared" si="1"/>
        <v>23340</v>
      </c>
      <c r="K115" s="35"/>
    </row>
    <row r="116" spans="1:11" s="1" customFormat="1" ht="18">
      <c r="A116" s="106"/>
      <c r="B116" s="111" t="str">
        <f>+'analisa SNI'!B1170</f>
        <v>E.8</v>
      </c>
      <c r="C116" s="88" t="str">
        <f>+'analisa SNI'!E1170</f>
        <v>1M2 Finishing Siar Pas. Batu Kali Adukan  1 Pc  :  2 Ps</v>
      </c>
      <c r="D116" s="86"/>
      <c r="E116" s="86"/>
      <c r="F116" s="89"/>
      <c r="G116" s="455">
        <f>'analisa SNI'!I1174</f>
        <v>12587</v>
      </c>
      <c r="H116" s="456">
        <f>'analisa SNI'!I1180</f>
        <v>19416</v>
      </c>
      <c r="I116" s="455">
        <v>0</v>
      </c>
      <c r="J116" s="290">
        <f t="shared" si="1"/>
        <v>32003</v>
      </c>
      <c r="K116" s="35"/>
    </row>
    <row r="117" spans="1:11" s="1" customFormat="1" ht="18">
      <c r="A117" s="106"/>
      <c r="B117" s="111" t="str">
        <f>'analisa SNI'!B1184</f>
        <v>E.9</v>
      </c>
      <c r="C117" s="88" t="str">
        <f>'analisa SNI'!E1184</f>
        <v>1M2 Acian</v>
      </c>
      <c r="D117" s="86"/>
      <c r="E117" s="86"/>
      <c r="F117" s="89"/>
      <c r="G117" s="455">
        <f>'analisa SNI'!I1187</f>
        <v>5037.5</v>
      </c>
      <c r="H117" s="456">
        <f>'analisa SNI'!I1193</f>
        <v>11424</v>
      </c>
      <c r="I117" s="455">
        <v>0</v>
      </c>
      <c r="J117" s="290">
        <f>'analisa SNI'!I1195</f>
        <v>16461</v>
      </c>
      <c r="K117" s="35"/>
    </row>
    <row r="118" spans="1:11" s="1" customFormat="1" ht="18">
      <c r="A118" s="106"/>
      <c r="B118" s="111"/>
      <c r="C118" s="88"/>
      <c r="D118" s="86"/>
      <c r="E118" s="86"/>
      <c r="F118" s="89"/>
      <c r="G118" s="455"/>
      <c r="H118" s="456"/>
      <c r="I118" s="456"/>
      <c r="J118" s="290"/>
      <c r="K118" s="35"/>
    </row>
    <row r="119" spans="1:11" s="1" customFormat="1" ht="18">
      <c r="A119" s="108" t="s">
        <v>304</v>
      </c>
      <c r="B119" s="109" t="str">
        <f>'analisa SNI'!B1197</f>
        <v>F</v>
      </c>
      <c r="C119" s="87" t="s">
        <v>300</v>
      </c>
      <c r="D119" s="86"/>
      <c r="E119" s="86"/>
      <c r="F119" s="84"/>
      <c r="G119" s="455"/>
      <c r="H119" s="456"/>
      <c r="I119" s="456"/>
      <c r="J119" s="290"/>
      <c r="K119" s="35"/>
    </row>
    <row r="120" spans="1:11" s="1" customFormat="1" ht="18">
      <c r="A120" s="106"/>
      <c r="B120" s="110" t="str">
        <f>+'analisa SNI'!B1198</f>
        <v>F.1</v>
      </c>
      <c r="C120" s="91" t="str">
        <f>+'analisa SNI'!E1198</f>
        <v>1M3 Membuat Kosen Pintu &amp; Jendela Kayu klas I</v>
      </c>
      <c r="D120" s="86"/>
      <c r="E120" s="86"/>
      <c r="F120" s="89"/>
      <c r="G120" s="455">
        <f>'analisa SNI'!I1203</f>
        <v>18570375</v>
      </c>
      <c r="H120" s="456">
        <f>'analisa SNI'!I1209</f>
        <v>1358400</v>
      </c>
      <c r="I120" s="455">
        <v>0</v>
      </c>
      <c r="J120" s="290">
        <f t="shared" si="1"/>
        <v>19928775</v>
      </c>
      <c r="K120" s="35"/>
    </row>
    <row r="121" spans="1:11" s="1" customFormat="1" ht="18">
      <c r="A121" s="106"/>
      <c r="B121" s="110" t="str">
        <f>'analisa SNI'!B1213</f>
        <v>F.2</v>
      </c>
      <c r="C121" s="91" t="str">
        <f>'analisa SNI'!E1213</f>
        <v>1M3 Membuat Kosen Pintu &amp; Jendela Kayu Bengkirai</v>
      </c>
      <c r="D121" s="86"/>
      <c r="E121" s="86"/>
      <c r="F121" s="89"/>
      <c r="G121" s="455">
        <f>'analisa SNI'!I1218</f>
        <v>12416975.000000002</v>
      </c>
      <c r="H121" s="456">
        <f>'analisa SNI'!I1224</f>
        <v>1358400</v>
      </c>
      <c r="I121" s="455">
        <v>0</v>
      </c>
      <c r="J121" s="290">
        <f t="shared" si="1"/>
        <v>13775375.000000002</v>
      </c>
      <c r="K121" s="35"/>
    </row>
    <row r="122" spans="1:11" s="1" customFormat="1" ht="18">
      <c r="A122" s="106"/>
      <c r="B122" s="110" t="str">
        <f>+'analisa SNI'!B1228</f>
        <v>F.3</v>
      </c>
      <c r="C122" s="91" t="str">
        <f>+'analisa SNI'!E1228</f>
        <v>1M2 Membuat Pintu Klamp Standard Kayu Bengkirai</v>
      </c>
      <c r="D122" s="86"/>
      <c r="E122" s="86"/>
      <c r="F122" s="89"/>
      <c r="G122" s="455">
        <f>'analisa SNI'!I1232</f>
        <v>450875</v>
      </c>
      <c r="H122" s="456">
        <f>'analisa SNI'!I1238</f>
        <v>72684</v>
      </c>
      <c r="I122" s="455">
        <v>0</v>
      </c>
      <c r="J122" s="290">
        <f t="shared" si="1"/>
        <v>523559</v>
      </c>
      <c r="K122" s="35"/>
    </row>
    <row r="123" spans="1:11" s="1" customFormat="1" ht="18">
      <c r="A123" s="106"/>
      <c r="B123" s="110" t="str">
        <f>+'analisa SNI'!B1242</f>
        <v>F.4</v>
      </c>
      <c r="C123" s="91" t="str">
        <f>+'analisa SNI'!E1242</f>
        <v>1M2 Membuat Daun Pintu Panel Kayu Bengkirai</v>
      </c>
      <c r="D123" s="86"/>
      <c r="E123" s="86"/>
      <c r="F123" s="89"/>
      <c r="G123" s="455">
        <f>'analisa SNI'!I1246</f>
        <v>451005</v>
      </c>
      <c r="H123" s="456">
        <f>'analisa SNI'!I1252</f>
        <v>179400</v>
      </c>
      <c r="I123" s="455">
        <v>0</v>
      </c>
      <c r="J123" s="290">
        <f t="shared" si="1"/>
        <v>630405</v>
      </c>
      <c r="K123" s="35"/>
    </row>
    <row r="124" spans="1:11" s="1" customFormat="1" ht="18">
      <c r="A124" s="106"/>
      <c r="B124" s="110" t="str">
        <f>+'analisa SNI'!B1256</f>
        <v>F.5</v>
      </c>
      <c r="C124" s="91" t="str">
        <f>+'analisa SNI'!E1256</f>
        <v>1M2 Membuat Pintu &amp; Jendela Kaca Kayu Bengkirai</v>
      </c>
      <c r="D124" s="86"/>
      <c r="E124" s="86"/>
      <c r="F124" s="89"/>
      <c r="G124" s="455">
        <f>'analisa SNI'!I1260</f>
        <v>399780.00000000006</v>
      </c>
      <c r="H124" s="456">
        <f>'analisa SNI'!I1266</f>
        <v>143520</v>
      </c>
      <c r="I124" s="455">
        <v>0</v>
      </c>
      <c r="J124" s="290">
        <f t="shared" si="1"/>
        <v>543300</v>
      </c>
      <c r="K124" s="35"/>
    </row>
    <row r="125" spans="1:11" s="1" customFormat="1" ht="18">
      <c r="A125" s="106"/>
      <c r="B125" s="111" t="str">
        <f>+'analisa SNI'!B1270</f>
        <v>F.6</v>
      </c>
      <c r="C125" s="91" t="str">
        <f>+'analisa SNI'!E1270</f>
        <v>1M2 Membuat Pintu &amp; Jendela Jalusi Kayu Kelas I (Jati)</v>
      </c>
      <c r="D125" s="86"/>
      <c r="E125" s="86"/>
      <c r="F125" s="89"/>
      <c r="G125" s="455">
        <f>'analisa SNI'!I1274</f>
        <v>1088066</v>
      </c>
      <c r="H125" s="456">
        <f>'analisa SNI'!I1280</f>
        <v>219600</v>
      </c>
      <c r="I125" s="455">
        <v>0</v>
      </c>
      <c r="J125" s="290">
        <f t="shared" si="1"/>
        <v>1307666</v>
      </c>
      <c r="K125" s="35"/>
    </row>
    <row r="126" spans="1:11" s="1" customFormat="1" ht="18">
      <c r="A126" s="106"/>
      <c r="B126" s="111" t="str">
        <f>+'analisa SNI'!B1284</f>
        <v>F.7</v>
      </c>
      <c r="C126" s="91" t="str">
        <f>+'analisa SNI'!E1284</f>
        <v>1M2 Membuat Pintu Plywood Rangkap rangka Kayu Bengkirai lbr s/d 90cm</v>
      </c>
      <c r="D126" s="86"/>
      <c r="E126" s="86"/>
      <c r="F126" s="89"/>
      <c r="G126" s="455">
        <f>'analisa SNI'!I1290</f>
        <v>399825</v>
      </c>
      <c r="H126" s="456">
        <f>'analisa SNI'!I1296</f>
        <v>136320</v>
      </c>
      <c r="I126" s="455">
        <v>0</v>
      </c>
      <c r="J126" s="290">
        <f t="shared" si="1"/>
        <v>536145</v>
      </c>
      <c r="K126" s="35"/>
    </row>
    <row r="127" spans="1:11" s="1" customFormat="1" ht="18">
      <c r="A127" s="106"/>
      <c r="B127" s="111" t="str">
        <f>+'analisa SNI'!B1300</f>
        <v>F.8</v>
      </c>
      <c r="C127" s="91" t="str">
        <f>+'analisa SNI'!E1300</f>
        <v>1M2 Membuat Pintu Plywood rangkap, rangka expose kayu Bengkirai</v>
      </c>
      <c r="D127" s="86"/>
      <c r="E127" s="86"/>
      <c r="F127" s="89"/>
      <c r="G127" s="455">
        <f>'analisa SNI'!I1306</f>
        <v>406575</v>
      </c>
      <c r="H127" s="456">
        <f>'analisa SNI'!I1312</f>
        <v>143520</v>
      </c>
      <c r="I127" s="455">
        <v>0</v>
      </c>
      <c r="J127" s="290">
        <f t="shared" si="1"/>
        <v>550095</v>
      </c>
      <c r="K127" s="35"/>
    </row>
    <row r="128" spans="1:11" s="1" customFormat="1" ht="18">
      <c r="A128" s="106"/>
      <c r="B128" s="111" t="str">
        <f>+'analisa SNI'!B1316</f>
        <v>F.9</v>
      </c>
      <c r="C128" s="91" t="str">
        <f>+'analisa SNI'!E1316</f>
        <v>1M2 Membuat Jalusi mati Kosen Kayu Kelas I (Jati)</v>
      </c>
      <c r="D128" s="86"/>
      <c r="E128" s="86"/>
      <c r="F128" s="89"/>
      <c r="G128" s="455">
        <f>'analisa SNI'!I1320</f>
        <v>1013265</v>
      </c>
      <c r="H128" s="456">
        <f>'analisa SNI'!I1326</f>
        <v>132000</v>
      </c>
      <c r="I128" s="455">
        <v>0</v>
      </c>
      <c r="J128" s="290">
        <f t="shared" si="1"/>
        <v>1145265</v>
      </c>
      <c r="K128" s="35"/>
    </row>
    <row r="129" spans="1:11" s="1" customFormat="1" ht="18">
      <c r="A129" s="106"/>
      <c r="B129" s="111" t="str">
        <f>'analisa SNI'!B1330</f>
        <v>F.10</v>
      </c>
      <c r="C129" s="91" t="str">
        <f>'analisa SNI'!E1330</f>
        <v>1M2 Membuat Jalusi mati Kosen Kayu Bengkirai</v>
      </c>
      <c r="D129" s="86"/>
      <c r="E129" s="86"/>
      <c r="F129" s="89"/>
      <c r="G129" s="455">
        <f>'analisa SNI'!I1334</f>
        <v>677625</v>
      </c>
      <c r="H129" s="456">
        <f>'analisa SNI'!I1340</f>
        <v>132000</v>
      </c>
      <c r="I129" s="455">
        <v>0</v>
      </c>
      <c r="J129" s="290">
        <f t="shared" si="1"/>
        <v>809625</v>
      </c>
      <c r="K129" s="35"/>
    </row>
    <row r="130" spans="1:11" s="1" customFormat="1" ht="18">
      <c r="A130" s="106"/>
      <c r="B130" s="111" t="str">
        <f>+'analisa SNI'!B1344</f>
        <v>F.11</v>
      </c>
      <c r="C130" s="91" t="str">
        <f>+'analisa SNI'!E1344</f>
        <v>1M2 Membuat Pintu Teakwood Rangkap Rangka Kayu Kelas I (jati) </v>
      </c>
      <c r="D130" s="86"/>
      <c r="E130" s="86"/>
      <c r="F130" s="89"/>
      <c r="G130" s="455">
        <f>'analisa SNI'!I1350</f>
        <v>535655</v>
      </c>
      <c r="H130" s="456">
        <f>'analisa SNI'!I1356</f>
        <v>143520</v>
      </c>
      <c r="I130" s="455">
        <v>0</v>
      </c>
      <c r="J130" s="290">
        <f t="shared" si="1"/>
        <v>679175</v>
      </c>
      <c r="K130" s="35"/>
    </row>
    <row r="131" spans="1:11" s="1" customFormat="1" ht="18">
      <c r="A131" s="106"/>
      <c r="B131" s="114" t="str">
        <f>+'analisa SNI'!B1360</f>
        <v>F.12</v>
      </c>
      <c r="C131" s="91" t="str">
        <f>+'analisa SNI'!E1360</f>
        <v>1M2 Membuat Pintu Teakwood Rangkap Lapis Formika Rangka ekspose </v>
      </c>
      <c r="D131" s="86"/>
      <c r="E131" s="86"/>
      <c r="F131" s="89"/>
      <c r="G131" s="455">
        <f>'analisa SNI'!I1368</f>
        <v>530383</v>
      </c>
      <c r="H131" s="456">
        <f>'analisa SNI'!I1374</f>
        <v>171720</v>
      </c>
      <c r="I131" s="455">
        <v>0</v>
      </c>
      <c r="J131" s="290">
        <f t="shared" si="1"/>
        <v>702103</v>
      </c>
      <c r="K131" s="35"/>
    </row>
    <row r="132" spans="1:11" s="1" customFormat="1" ht="18">
      <c r="A132" s="106"/>
      <c r="B132" s="114"/>
      <c r="C132" s="91" t="str">
        <f>+'analisa SNI'!E1361</f>
        <v>Kayu Bengkirai</v>
      </c>
      <c r="D132" s="86"/>
      <c r="E132" s="86"/>
      <c r="F132" s="89"/>
      <c r="G132" s="455"/>
      <c r="H132" s="456"/>
      <c r="I132" s="456"/>
      <c r="J132" s="290">
        <f t="shared" si="1"/>
        <v>0</v>
      </c>
      <c r="K132" s="35"/>
    </row>
    <row r="133" spans="1:11" s="1" customFormat="1" ht="18">
      <c r="A133" s="106"/>
      <c r="B133" s="114" t="str">
        <f>'analisa SNI'!B1378</f>
        <v>F.13</v>
      </c>
      <c r="C133" s="91" t="str">
        <f>'analisa SNI'!E1378</f>
        <v>1  M2 DAUN PINTU TRIPLEK DOUBLE UKURAN PINTU LAPIS ALUMINIUM ( KM/WC )</v>
      </c>
      <c r="D133" s="86"/>
      <c r="E133" s="86"/>
      <c r="F133" s="89"/>
      <c r="G133" s="455">
        <f>'analisa SNI'!I1385</f>
        <v>435300</v>
      </c>
      <c r="H133" s="456">
        <f>'analisa SNI'!I1391</f>
        <v>84744</v>
      </c>
      <c r="I133" s="455">
        <v>0</v>
      </c>
      <c r="J133" s="290">
        <f t="shared" si="1"/>
        <v>520044</v>
      </c>
      <c r="K133" s="35"/>
    </row>
    <row r="134" spans="1:11" s="1" customFormat="1" ht="18">
      <c r="A134" s="106"/>
      <c r="B134" s="114" t="str">
        <f>'analisa SNI'!B1395</f>
        <v>F.14</v>
      </c>
      <c r="C134" s="91" t="str">
        <f>'analisa SNI'!E1395</f>
        <v>1  M2 DAUN PINTU TRIPLEK DOUBLE UKURAN PINTU LAPIS FORMIKA ( KM/WC )</v>
      </c>
      <c r="D134" s="86"/>
      <c r="E134" s="86"/>
      <c r="F134" s="89"/>
      <c r="G134" s="455">
        <f>'analisa SNI'!I1403</f>
        <v>413180</v>
      </c>
      <c r="H134" s="456">
        <f>'analisa SNI'!I1409</f>
        <v>91944</v>
      </c>
      <c r="I134" s="455">
        <v>0</v>
      </c>
      <c r="J134" s="290">
        <f t="shared" si="1"/>
        <v>505124</v>
      </c>
      <c r="K134" s="35"/>
    </row>
    <row r="135" spans="1:11" s="1" customFormat="1" ht="18">
      <c r="A135" s="106"/>
      <c r="B135" s="114" t="str">
        <f>'analisa SNI'!B1413</f>
        <v>F.15</v>
      </c>
      <c r="C135" s="91" t="str">
        <f>'analisa SNI'!E1413</f>
        <v>1M3 Memasang Konstruksi Kuda-kuda Konvensional Kayu Bengkirai </v>
      </c>
      <c r="D135" s="86"/>
      <c r="E135" s="86"/>
      <c r="F135" s="89"/>
      <c r="G135" s="455">
        <f>'analisa SNI'!I1419</f>
        <v>12656000.000000002</v>
      </c>
      <c r="H135" s="456">
        <f>'analisa SNI'!I1425</f>
        <v>916800</v>
      </c>
      <c r="I135" s="455">
        <v>0</v>
      </c>
      <c r="J135" s="290">
        <f t="shared" si="1"/>
        <v>13572800.000000002</v>
      </c>
      <c r="K135" s="35"/>
    </row>
    <row r="136" spans="1:11" s="1" customFormat="1" ht="18">
      <c r="A136" s="106"/>
      <c r="B136" s="114"/>
      <c r="C136" s="91" t="str">
        <f>'analisa SNI'!E1414</f>
        <v>Bentang 6 M</v>
      </c>
      <c r="D136" s="86"/>
      <c r="E136" s="86"/>
      <c r="F136" s="89"/>
      <c r="G136" s="455"/>
      <c r="H136" s="456"/>
      <c r="I136" s="456"/>
      <c r="J136" s="290">
        <f t="shared" si="1"/>
        <v>0</v>
      </c>
      <c r="K136" s="35"/>
    </row>
    <row r="137" spans="1:11" s="1" customFormat="1" ht="18">
      <c r="A137" s="106"/>
      <c r="B137" s="114" t="str">
        <f>'analisa SNI'!B1429</f>
        <v>F.16</v>
      </c>
      <c r="C137" s="91" t="str">
        <f>'analisa SNI'!E1429</f>
        <v>1M3 Memasang Konstruksi Kuda-kuda Ekspose Kayu Jati</v>
      </c>
      <c r="D137" s="86"/>
      <c r="E137" s="86"/>
      <c r="F137" s="89"/>
      <c r="G137" s="455">
        <f>'analisa SNI'!I1434</f>
        <v>18893400</v>
      </c>
      <c r="H137" s="456">
        <f>'analisa SNI'!I1440</f>
        <v>1358400</v>
      </c>
      <c r="I137" s="455">
        <v>0</v>
      </c>
      <c r="J137" s="290">
        <f t="shared" si="1"/>
        <v>20251800</v>
      </c>
      <c r="K137" s="35"/>
    </row>
    <row r="138" spans="1:11" s="1" customFormat="1" ht="18">
      <c r="A138" s="106"/>
      <c r="B138" s="114" t="str">
        <f>'analisa SNI'!B1444</f>
        <v>F.17</v>
      </c>
      <c r="C138" s="91" t="str">
        <f>'analisa SNI'!E1444</f>
        <v>1M3 Memasang Konstruksi Gording Kayu Bengkirai</v>
      </c>
      <c r="D138" s="86"/>
      <c r="E138" s="86"/>
      <c r="F138" s="89"/>
      <c r="G138" s="455">
        <f>'analisa SNI'!I1449</f>
        <v>12694500.000000002</v>
      </c>
      <c r="H138" s="456">
        <f>'analisa SNI'!I1455</f>
        <v>498240</v>
      </c>
      <c r="I138" s="455">
        <v>0</v>
      </c>
      <c r="J138" s="290">
        <f t="shared" si="1"/>
        <v>13192740.000000002</v>
      </c>
      <c r="K138" s="35"/>
    </row>
    <row r="139" spans="1:11" s="1" customFormat="1" ht="18">
      <c r="A139" s="106"/>
      <c r="B139" s="111" t="str">
        <f>+'analisa SNI'!B1459</f>
        <v>F.18</v>
      </c>
      <c r="C139" s="91" t="str">
        <f>+'analisa SNI'!E1459</f>
        <v>1M2 Pasang Pintu Plywood &amp; Formika  Rangka Kayu Bengkirai</v>
      </c>
      <c r="D139" s="86"/>
      <c r="E139" s="86"/>
      <c r="F139" s="89"/>
      <c r="G139" s="455">
        <f>'analisa SNI'!I1466</f>
        <v>559055</v>
      </c>
      <c r="H139" s="456">
        <f>'analisa SNI'!I1472</f>
        <v>171720</v>
      </c>
      <c r="I139" s="455">
        <v>0</v>
      </c>
      <c r="J139" s="290">
        <f t="shared" si="1"/>
        <v>730775</v>
      </c>
      <c r="K139" s="35"/>
    </row>
    <row r="140" spans="1:11" s="1" customFormat="1" ht="18">
      <c r="A140" s="106"/>
      <c r="B140" s="111" t="str">
        <f>+'analisa SNI'!B1476</f>
        <v>F.19</v>
      </c>
      <c r="C140" s="91" t="str">
        <f>+'analisa SNI'!E1476</f>
        <v>1M2 Pasang Pintu Formika Double,  Rangka Kayu Jati </v>
      </c>
      <c r="D140" s="86"/>
      <c r="E140" s="86"/>
      <c r="F140" s="89"/>
      <c r="G140" s="455">
        <f>'analisa SNI'!I1483</f>
        <v>740787.3999999999</v>
      </c>
      <c r="H140" s="456">
        <f>'analisa SNI'!I1489</f>
        <v>185040</v>
      </c>
      <c r="I140" s="455">
        <v>0</v>
      </c>
      <c r="J140" s="290">
        <f>'analisa SNI'!I1491</f>
        <v>925827</v>
      </c>
      <c r="K140" s="35"/>
    </row>
    <row r="141" spans="1:11" s="1" customFormat="1" ht="18">
      <c r="A141" s="106"/>
      <c r="B141" s="111" t="str">
        <f>'analisa SNI'!B1493</f>
        <v>F.20</v>
      </c>
      <c r="C141" s="91" t="str">
        <f>'analisa SNI'!E1493</f>
        <v>1M2 Memasang Rangka Atap Genteng Keramik, Kayu Bengkirai</v>
      </c>
      <c r="D141" s="86"/>
      <c r="E141" s="86"/>
      <c r="F141" s="89"/>
      <c r="G141" s="455">
        <f>'analisa SNI'!I1498</f>
        <v>141625</v>
      </c>
      <c r="H141" s="456">
        <f>'analisa SNI'!I1504</f>
        <v>9480</v>
      </c>
      <c r="I141" s="455">
        <v>0</v>
      </c>
      <c r="J141" s="290">
        <f t="shared" si="1"/>
        <v>151105</v>
      </c>
      <c r="K141" s="35"/>
    </row>
    <row r="142" spans="1:11" s="1" customFormat="1" ht="18">
      <c r="A142" s="106"/>
      <c r="B142" s="111" t="str">
        <f>'analisa SNI'!B1508</f>
        <v>F.21</v>
      </c>
      <c r="C142" s="91" t="str">
        <f>'analisa SNI'!E1508</f>
        <v>1M2 Memasang Rangka Atap Genteng Beton, Kayu Bengkirai</v>
      </c>
      <c r="D142" s="86"/>
      <c r="E142" s="86"/>
      <c r="F142" s="89"/>
      <c r="G142" s="455">
        <f>'analisa SNI'!I1513</f>
        <v>149500</v>
      </c>
      <c r="H142" s="456">
        <f>'analisa SNI'!I1519</f>
        <v>9480</v>
      </c>
      <c r="I142" s="455">
        <v>0</v>
      </c>
      <c r="J142" s="290">
        <f t="shared" si="1"/>
        <v>158980</v>
      </c>
      <c r="K142" s="35"/>
    </row>
    <row r="143" spans="1:11" s="1" customFormat="1" ht="18">
      <c r="A143" s="106"/>
      <c r="B143" s="111" t="str">
        <f>+'analisa SNI'!B1523</f>
        <v>F.22</v>
      </c>
      <c r="C143" s="91" t="str">
        <f>+'analisa SNI'!E1523</f>
        <v>1M2 Pasang Rangka Atap Sirap Kayu Bengkirai</v>
      </c>
      <c r="D143" s="86"/>
      <c r="E143" s="86"/>
      <c r="F143" s="89"/>
      <c r="G143" s="455">
        <f>'analisa SNI'!I1527</f>
        <v>1859750</v>
      </c>
      <c r="H143" s="456">
        <f>'analisa SNI'!I1533</f>
        <v>11376</v>
      </c>
      <c r="I143" s="455">
        <v>0</v>
      </c>
      <c r="J143" s="290">
        <f t="shared" si="1"/>
        <v>1871126</v>
      </c>
      <c r="K143" s="35"/>
    </row>
    <row r="144" spans="1:11" s="1" customFormat="1" ht="18">
      <c r="A144" s="106"/>
      <c r="B144" s="111" t="str">
        <f>+'analisa SNI'!B1537</f>
        <v>F.23</v>
      </c>
      <c r="C144" s="91" t="str">
        <f>+'analisa SNI'!E1537</f>
        <v>1M' Pasang Listplank Uk. (3x20)cm Kayu Bengkirai</v>
      </c>
      <c r="D144" s="86"/>
      <c r="E144" s="86"/>
      <c r="F144" s="89"/>
      <c r="G144" s="455">
        <f>'analisa SNI'!I1541</f>
        <v>82750</v>
      </c>
      <c r="H144" s="456">
        <f>'analisa SNI'!I1547</f>
        <v>15390</v>
      </c>
      <c r="I144" s="455">
        <v>0</v>
      </c>
      <c r="J144" s="290">
        <f t="shared" si="1"/>
        <v>98140</v>
      </c>
      <c r="K144" s="35"/>
    </row>
    <row r="145" spans="1:11" s="1" customFormat="1" ht="18">
      <c r="A145" s="106"/>
      <c r="B145" s="114" t="str">
        <f>+'analisa SNI'!B1551</f>
        <v>F.24</v>
      </c>
      <c r="C145" s="91" t="str">
        <f>+'analisa SNI'!E1551</f>
        <v>1M' Pasang Listplank Uk. (3x30)cm Kayu Bengkirai</v>
      </c>
      <c r="D145" s="86"/>
      <c r="E145" s="86"/>
      <c r="F145" s="89"/>
      <c r="G145" s="455">
        <f>'analisa SNI'!I1555</f>
        <v>124625</v>
      </c>
      <c r="H145" s="456">
        <f>'analisa SNI'!I1561</f>
        <v>15120</v>
      </c>
      <c r="I145" s="455">
        <v>0</v>
      </c>
      <c r="J145" s="290">
        <f t="shared" si="1"/>
        <v>139745</v>
      </c>
      <c r="K145" s="35"/>
    </row>
    <row r="146" spans="1:11" s="1" customFormat="1" ht="18">
      <c r="A146" s="106"/>
      <c r="B146" s="111" t="str">
        <f>+'analisa SNI'!B1565</f>
        <v>F.25</v>
      </c>
      <c r="C146" s="91" t="str">
        <f>+'analisa SNI'!E1565</f>
        <v>1M' Pasang Listplank Uk. 2x(3x20)cm Kayu Bengkirai</v>
      </c>
      <c r="D146" s="86"/>
      <c r="E146" s="86"/>
      <c r="F146" s="89"/>
      <c r="G146" s="455">
        <f>'analisa SNI'!I1569</f>
        <v>165750</v>
      </c>
      <c r="H146" s="456">
        <f>'analisa SNI'!I1575</f>
        <v>19860</v>
      </c>
      <c r="I146" s="455">
        <v>0</v>
      </c>
      <c r="J146" s="290">
        <f t="shared" si="1"/>
        <v>185610</v>
      </c>
      <c r="K146" s="35"/>
    </row>
    <row r="147" spans="1:11" s="1" customFormat="1" ht="18">
      <c r="A147" s="106"/>
      <c r="B147" s="111" t="str">
        <f>+'analisa SNI'!B1579</f>
        <v>F.26</v>
      </c>
      <c r="C147" s="91" t="str">
        <f>+'analisa SNI'!E1579</f>
        <v>1M2 Pasang Rangka Dinding Pemisah  Kayu Bengkirai</v>
      </c>
      <c r="D147" s="86"/>
      <c r="E147" s="86"/>
      <c r="F147" s="89"/>
      <c r="G147" s="455">
        <f>'analisa SNI'!I1583</f>
        <v>317625</v>
      </c>
      <c r="H147" s="456">
        <f>'analisa SNI'!I1589</f>
        <v>34620</v>
      </c>
      <c r="I147" s="455">
        <v>0</v>
      </c>
      <c r="J147" s="290">
        <f t="shared" si="1"/>
        <v>352245</v>
      </c>
      <c r="K147" s="35"/>
    </row>
    <row r="148" spans="1:11" s="1" customFormat="1" ht="18">
      <c r="A148" s="106"/>
      <c r="B148" s="111" t="str">
        <f>+'analisa SNI'!B1593</f>
        <v>F.27</v>
      </c>
      <c r="C148" s="91" t="str">
        <f>+'analisa SNI'!E1593</f>
        <v>1M2 Pas. Dinding Pemisah Teakwood Rangkap Rangka Kayu Bengkirai</v>
      </c>
      <c r="D148" s="86"/>
      <c r="E148" s="86"/>
      <c r="F148" s="89"/>
      <c r="G148" s="455">
        <f>'analisa SNI'!I1599</f>
        <v>421761</v>
      </c>
      <c r="H148" s="456">
        <f>'analisa SNI'!I1605</f>
        <v>31164</v>
      </c>
      <c r="I148" s="455">
        <v>0</v>
      </c>
      <c r="J148" s="290">
        <f t="shared" si="1"/>
        <v>452925</v>
      </c>
      <c r="K148" s="35"/>
    </row>
    <row r="149" spans="1:11" s="1" customFormat="1" ht="18">
      <c r="A149" s="106"/>
      <c r="B149" s="111" t="str">
        <f>+'analisa SNI'!B1609</f>
        <v>F.28</v>
      </c>
      <c r="C149" s="91" t="str">
        <f>+'analisa SNI'!E1609</f>
        <v>1M2 Pasang Dinding Lambriziring dari Papan jati </v>
      </c>
      <c r="D149" s="86"/>
      <c r="E149" s="86"/>
      <c r="F149" s="89"/>
      <c r="G149" s="455">
        <f>'analisa SNI'!I1614</f>
        <v>123423</v>
      </c>
      <c r="H149" s="456">
        <f>'analisa SNI'!I1620</f>
        <v>124560</v>
      </c>
      <c r="I149" s="455">
        <v>0</v>
      </c>
      <c r="J149" s="290">
        <f t="shared" si="1"/>
        <v>247983</v>
      </c>
      <c r="K149" s="35"/>
    </row>
    <row r="150" spans="1:11" s="1" customFormat="1" ht="18">
      <c r="A150" s="106"/>
      <c r="B150" s="111" t="str">
        <f>+'analisa SNI'!B1624</f>
        <v>F.29</v>
      </c>
      <c r="C150" s="91" t="str">
        <f>+'analisa SNI'!E1624</f>
        <v>1M2 Pasang Plywood tebal 4mm unt Dinding</v>
      </c>
      <c r="D150" s="86"/>
      <c r="E150" s="86"/>
      <c r="F150" s="89"/>
      <c r="G150" s="455">
        <f>'analisa SNI'!I1628</f>
        <v>52450</v>
      </c>
      <c r="H150" s="456">
        <f>'analisa SNI'!I1634</f>
        <v>5192.4</v>
      </c>
      <c r="I150" s="455">
        <v>0</v>
      </c>
      <c r="J150" s="290">
        <f t="shared" si="1"/>
        <v>57642.4</v>
      </c>
      <c r="K150" s="35"/>
    </row>
    <row r="151" spans="1:11" s="1" customFormat="1" ht="18">
      <c r="A151" s="106"/>
      <c r="B151" s="111" t="str">
        <f>'analisa SNI'!B1638</f>
        <v>F.30</v>
      </c>
      <c r="C151" s="91" t="str">
        <f>'analisa SNI'!E1638</f>
        <v>1M2 Pasang Dinding Bilik, Rangka Kayu Klas III / IV</v>
      </c>
      <c r="D151" s="86"/>
      <c r="E151" s="86"/>
      <c r="F151" s="89"/>
      <c r="G151" s="455">
        <f>'analisa SNI'!I1644</f>
        <v>79676.2</v>
      </c>
      <c r="H151" s="456">
        <f>'analisa SNI'!I1650</f>
        <v>6660</v>
      </c>
      <c r="I151" s="455">
        <v>0</v>
      </c>
      <c r="J151" s="290">
        <f>'analisa SNI'!I1652</f>
        <v>86336</v>
      </c>
      <c r="K151" s="35"/>
    </row>
    <row r="152" spans="1:11" s="1" customFormat="1" ht="18">
      <c r="A152" s="106"/>
      <c r="B152" s="115"/>
      <c r="C152" s="85"/>
      <c r="D152" s="86"/>
      <c r="E152" s="86"/>
      <c r="F152" s="85"/>
      <c r="G152" s="461"/>
      <c r="H152" s="462"/>
      <c r="I152" s="462"/>
      <c r="J152" s="290">
        <f aca="true" t="shared" si="2" ref="J152:J213">SUM(G152:I152)</f>
        <v>0</v>
      </c>
      <c r="K152" s="35"/>
    </row>
    <row r="153" spans="1:11" s="1" customFormat="1" ht="18">
      <c r="A153" s="108" t="s">
        <v>552</v>
      </c>
      <c r="B153" s="109" t="str">
        <f>'analisa SNI'!B1654</f>
        <v>G</v>
      </c>
      <c r="C153" s="87" t="s">
        <v>305</v>
      </c>
      <c r="D153" s="86"/>
      <c r="E153" s="86"/>
      <c r="F153" s="84"/>
      <c r="G153" s="455"/>
      <c r="H153" s="456"/>
      <c r="I153" s="456"/>
      <c r="J153" s="290">
        <f t="shared" si="2"/>
        <v>0</v>
      </c>
      <c r="K153" s="35"/>
    </row>
    <row r="154" spans="1:11" s="1" customFormat="1" ht="18">
      <c r="A154" s="106"/>
      <c r="B154" s="110" t="str">
        <f>'analisa SNI'!B1656</f>
        <v>G.1</v>
      </c>
      <c r="C154" s="92" t="str">
        <f>'analisa SNI'!E1656</f>
        <v>1M3 Membuat Beton mutu f'c=7,4 Mpa (K100), slum (12±2)cm, w/c = 0,87</v>
      </c>
      <c r="D154" s="86"/>
      <c r="E154" s="86"/>
      <c r="F154" s="89"/>
      <c r="G154" s="455">
        <f>'analisa SNI'!I1661</f>
        <v>790188.5714285714</v>
      </c>
      <c r="H154" s="456">
        <f>'analisa SNI'!I1667</f>
        <v>78921</v>
      </c>
      <c r="I154" s="455">
        <v>0</v>
      </c>
      <c r="J154" s="290">
        <f>'analisa SNI'!I1669</f>
        <v>869109</v>
      </c>
      <c r="K154" s="35"/>
    </row>
    <row r="155" spans="1:11" s="1" customFormat="1" ht="18">
      <c r="A155" s="106"/>
      <c r="B155" s="110" t="str">
        <f>'analisa SNI'!B1671</f>
        <v>G.2</v>
      </c>
      <c r="C155" s="92" t="str">
        <f>'analisa SNI'!E1671</f>
        <v>1M3 Membuat Beton mutu f'c=9,8 Mpa (K125), slum (12±2)cm, w/c = 0,78</v>
      </c>
      <c r="D155" s="86"/>
      <c r="E155" s="86"/>
      <c r="F155" s="89"/>
      <c r="G155" s="455">
        <f>'analisa SNI'!I1676</f>
        <v>836240.4</v>
      </c>
      <c r="H155" s="456">
        <f>'analisa SNI'!I1682</f>
        <v>104328</v>
      </c>
      <c r="I155" s="455">
        <v>0</v>
      </c>
      <c r="J155" s="290">
        <f>'analisa SNI'!I1684</f>
        <v>940568</v>
      </c>
      <c r="K155" s="35"/>
    </row>
    <row r="156" spans="1:11" s="1" customFormat="1" ht="18">
      <c r="A156" s="106"/>
      <c r="B156" s="110" t="str">
        <f>'analisa SNI'!B1686</f>
        <v>G.3</v>
      </c>
      <c r="C156" s="92" t="str">
        <f>'analisa SNI'!E1686</f>
        <v>1M3 Membuat Beton mutu f'c=12,2 Mpa (K150), slum (12±2)cm, w/c = 0,72</v>
      </c>
      <c r="D156" s="86"/>
      <c r="E156" s="86"/>
      <c r="F156" s="89"/>
      <c r="G156" s="455">
        <f>'analisa SNI'!I1691</f>
        <v>872329.2</v>
      </c>
      <c r="H156" s="456">
        <f>'analisa SNI'!I1697</f>
        <v>78921</v>
      </c>
      <c r="I156" s="455">
        <v>0</v>
      </c>
      <c r="J156" s="290">
        <f>'analisa SNI'!I1699</f>
        <v>951250</v>
      </c>
      <c r="K156" s="35"/>
    </row>
    <row r="157" spans="1:11" s="1" customFormat="1" ht="18">
      <c r="A157" s="106"/>
      <c r="B157" s="110" t="str">
        <f>'analisa SNI'!B1701</f>
        <v>G.4</v>
      </c>
      <c r="C157" s="92" t="str">
        <f>'analisa SNI'!E1701</f>
        <v>1M3 Membuat Lantai Kerja  Beton mutu f'c=7,4 MPa (K100), slum (3-6)cm, w/c = 0,87</v>
      </c>
      <c r="D157" s="86"/>
      <c r="E157" s="86"/>
      <c r="F157" s="89"/>
      <c r="G157" s="455">
        <f>'analisa SNI'!I1706</f>
        <v>770406.8</v>
      </c>
      <c r="H157" s="456">
        <f>'analisa SNI'!I1712</f>
        <v>54768</v>
      </c>
      <c r="I157" s="455">
        <v>0</v>
      </c>
      <c r="J157" s="290">
        <f>'analisa SNI'!I1714</f>
        <v>825174</v>
      </c>
      <c r="K157" s="35"/>
    </row>
    <row r="158" spans="1:11" s="1" customFormat="1" ht="18">
      <c r="A158" s="106"/>
      <c r="B158" s="110" t="str">
        <f>'analisa SNI'!B1716</f>
        <v>G.5</v>
      </c>
      <c r="C158" s="92" t="str">
        <f>'analisa SNI'!E1716</f>
        <v>1M3 Membuat Beton mutu f'c=14,5 MPa (K175), slum (12±2)cm, w/c = 0,66</v>
      </c>
      <c r="D158" s="86"/>
      <c r="E158" s="86"/>
      <c r="F158" s="89"/>
      <c r="G158" s="455">
        <f>'analisa SNI'!I1721</f>
        <v>915067.8</v>
      </c>
      <c r="H158" s="456">
        <f>'analisa SNI'!I1727</f>
        <v>77340</v>
      </c>
      <c r="I158" s="455">
        <v>0</v>
      </c>
      <c r="J158" s="290">
        <f>'analisa SNI'!I1729</f>
        <v>992407</v>
      </c>
      <c r="K158" s="35"/>
    </row>
    <row r="159" spans="1:11" s="1" customFormat="1" ht="18">
      <c r="A159" s="106"/>
      <c r="B159" s="110" t="str">
        <f>'analisa SNI'!B1731</f>
        <v>G.6</v>
      </c>
      <c r="C159" s="92" t="str">
        <f>'analisa SNI'!E1731</f>
        <v>1M3 Membuat Beton mutu f'c=16,9 MPa (K200), slum (12±2)cm,w/c = 0,61</v>
      </c>
      <c r="D159" s="86"/>
      <c r="E159" s="86"/>
      <c r="F159" s="89"/>
      <c r="G159" s="455">
        <f>'analisa SNI'!I1736</f>
        <v>1010599.3</v>
      </c>
      <c r="H159" s="456">
        <f>'analisa SNI'!I1742</f>
        <v>77340</v>
      </c>
      <c r="I159" s="455">
        <v>0</v>
      </c>
      <c r="J159" s="290">
        <f>'analisa SNI'!I1744</f>
        <v>1087939</v>
      </c>
      <c r="K159" s="35"/>
    </row>
    <row r="160" spans="1:11" s="1" customFormat="1" ht="18">
      <c r="A160" s="106"/>
      <c r="B160" s="110" t="str">
        <f>'analisa SNI'!B1746</f>
        <v>G.7</v>
      </c>
      <c r="C160" s="92" t="str">
        <f>'analisa SNI'!E1746</f>
        <v>1M3 Membuat Beton mutu f'c=19,3 MPa (K225), slum (12±2)cm, w/c = 0,58</v>
      </c>
      <c r="D160" s="86"/>
      <c r="E160" s="86"/>
      <c r="F160" s="89"/>
      <c r="G160" s="455">
        <f>'analisa SNI'!I1751</f>
        <v>1038767.4</v>
      </c>
      <c r="H160" s="456">
        <f>'analisa SNI'!I1757</f>
        <v>77340</v>
      </c>
      <c r="I160" s="455">
        <v>0</v>
      </c>
      <c r="J160" s="290">
        <f>'analisa SNI'!I1760</f>
        <v>1116107</v>
      </c>
      <c r="K160" s="35"/>
    </row>
    <row r="161" spans="1:11" s="1" customFormat="1" ht="18">
      <c r="A161" s="106"/>
      <c r="B161" s="110" t="str">
        <f>'analisa SNI'!B1762</f>
        <v>G.8</v>
      </c>
      <c r="C161" s="92" t="str">
        <f>'analisa SNI'!E1762</f>
        <v>1M3 Membuat Beton mutu f'c=21,7 MPa (K250), slum (12±2)cm,w/c = 0,56</v>
      </c>
      <c r="D161" s="86"/>
      <c r="E161" s="86"/>
      <c r="F161" s="89"/>
      <c r="G161" s="455">
        <f>'analisa SNI'!I1767</f>
        <v>1058346.9</v>
      </c>
      <c r="H161" s="456">
        <f>'analisa SNI'!I1773</f>
        <v>77340</v>
      </c>
      <c r="I161" s="455">
        <v>0</v>
      </c>
      <c r="J161" s="290">
        <f>'analisa SNI'!I1775</f>
        <v>1135686</v>
      </c>
      <c r="K161" s="35"/>
    </row>
    <row r="162" spans="1:11" s="1" customFormat="1" ht="18">
      <c r="A162" s="106"/>
      <c r="B162" s="110" t="str">
        <f>'analisa SNI'!B1777</f>
        <v>G.9</v>
      </c>
      <c r="C162" s="92" t="str">
        <f>'analisa SNI'!E1777</f>
        <v>1M3 Membuat Lantai Kerja  Beton mutu f'c=24,0 MPa (K275), slum (12±2)cm, w/c = 0,53</v>
      </c>
      <c r="D162" s="86"/>
      <c r="E162" s="86"/>
      <c r="F162" s="89"/>
      <c r="G162" s="455">
        <f>'analisa SNI'!I1782</f>
        <v>1092193</v>
      </c>
      <c r="H162" s="456">
        <f>'analisa SNI'!I1788</f>
        <v>77340</v>
      </c>
      <c r="I162" s="455">
        <v>0</v>
      </c>
      <c r="J162" s="290">
        <f t="shared" si="2"/>
        <v>1169533</v>
      </c>
      <c r="K162" s="35"/>
    </row>
    <row r="163" spans="1:11" s="1" customFormat="1" ht="18">
      <c r="A163" s="106"/>
      <c r="B163" s="110" t="str">
        <f>'analisa SNI'!B1792</f>
        <v>G.10</v>
      </c>
      <c r="C163" s="92" t="str">
        <f>'analisa SNI'!E1792</f>
        <v>1M3 Membuat Beton mutu f'c=26,4 MPa (K300), slum (12±2)cm,w/c = 0,52</v>
      </c>
      <c r="D163" s="86"/>
      <c r="E163" s="86"/>
      <c r="F163" s="89"/>
      <c r="G163" s="455">
        <f>'analisa SNI'!I1797</f>
        <v>1102648.2</v>
      </c>
      <c r="H163" s="456">
        <f>'analisa SNI'!I1803</f>
        <v>77340</v>
      </c>
      <c r="I163" s="455">
        <v>0</v>
      </c>
      <c r="J163" s="290">
        <f>'analisa SNI'!I1805</f>
        <v>1179988</v>
      </c>
      <c r="K163" s="35"/>
    </row>
    <row r="164" spans="1:11" s="1" customFormat="1" ht="18">
      <c r="A164" s="106"/>
      <c r="B164" s="110" t="str">
        <f>'analisa SNI'!B1807</f>
        <v>G.11</v>
      </c>
      <c r="C164" s="92" t="str">
        <f>'analisa SNI'!E1807</f>
        <v>1M3 Membuat Beton mutu f'c=28,8 MPa (K325), slum (12±2)cm,w/c = 0,49</v>
      </c>
      <c r="D164" s="86"/>
      <c r="E164" s="86"/>
      <c r="F164" s="89"/>
      <c r="G164" s="455">
        <f>'analisa SNI'!I1812</f>
        <v>1142337.8</v>
      </c>
      <c r="H164" s="456">
        <f>'analisa SNI'!I1818</f>
        <v>100380</v>
      </c>
      <c r="I164" s="455">
        <v>0</v>
      </c>
      <c r="J164" s="290">
        <f>'analisa SNI'!I1820</f>
        <v>1242717</v>
      </c>
      <c r="K164" s="35"/>
    </row>
    <row r="165" spans="1:11" s="1" customFormat="1" ht="18">
      <c r="A165" s="106"/>
      <c r="B165" s="110" t="str">
        <f>'analisa SNI'!B1822</f>
        <v>G.12</v>
      </c>
      <c r="C165" s="92" t="str">
        <f>'analisa SNI'!E1822</f>
        <v>1M3 Membuat Beton mutu f'c=31,2 MPa (K350), slum (12±2)cm, w/c = 0,48</v>
      </c>
      <c r="D165" s="86"/>
      <c r="E165" s="86"/>
      <c r="F165" s="89"/>
      <c r="G165" s="455">
        <f>'analisa SNI'!I1827</f>
        <v>1156073.8</v>
      </c>
      <c r="H165" s="456">
        <f>'analisa SNI'!I1833</f>
        <v>100380</v>
      </c>
      <c r="I165" s="455">
        <v>0</v>
      </c>
      <c r="J165" s="290">
        <f>'analisa SNI'!I1835</f>
        <v>1256453</v>
      </c>
      <c r="K165" s="35"/>
    </row>
    <row r="166" spans="1:11" s="1" customFormat="1" ht="18">
      <c r="A166" s="106"/>
      <c r="B166" s="111" t="str">
        <f>+'analisa SNI'!B1837</f>
        <v>G.13</v>
      </c>
      <c r="C166" s="92" t="str">
        <f>+'analisa SNI'!E1837</f>
        <v>1KG Pembesian dg Besi Polos</v>
      </c>
      <c r="D166" s="86"/>
      <c r="E166" s="86"/>
      <c r="F166" s="89"/>
      <c r="G166" s="455">
        <f>'analisa SNI'!I1841</f>
        <v>13110</v>
      </c>
      <c r="H166" s="456">
        <f>'analisa SNI'!I1847</f>
        <v>666</v>
      </c>
      <c r="I166" s="455">
        <v>0</v>
      </c>
      <c r="J166" s="290">
        <f t="shared" si="2"/>
        <v>13776</v>
      </c>
      <c r="K166" s="35"/>
    </row>
    <row r="167" spans="1:11" s="1" customFormat="1" ht="18">
      <c r="A167" s="106"/>
      <c r="B167" s="111" t="str">
        <f>'analisa SNI'!B1851</f>
        <v>G.13a</v>
      </c>
      <c r="C167" s="92" t="str">
        <f>'analisa SNI'!C1851</f>
        <v>110 KG Besi Beton Terpasang (polos)</v>
      </c>
      <c r="D167" s="86"/>
      <c r="E167" s="86"/>
      <c r="F167" s="89"/>
      <c r="G167" s="455"/>
      <c r="H167" s="456"/>
      <c r="I167" s="456"/>
      <c r="J167" s="290">
        <f>'analisa SNI'!I1851</f>
        <v>1515360</v>
      </c>
      <c r="K167" s="35"/>
    </row>
    <row r="168" spans="1:11" s="1" customFormat="1" ht="18">
      <c r="A168" s="106"/>
      <c r="B168" s="111" t="str">
        <f>'analisa SNI'!B1852</f>
        <v>G.13b</v>
      </c>
      <c r="C168" s="92" t="str">
        <f>'analisa SNI'!C1852</f>
        <v>125 KG Besi Beton Terpasang (polos)</v>
      </c>
      <c r="D168" s="86"/>
      <c r="E168" s="86"/>
      <c r="F168" s="89"/>
      <c r="G168" s="455"/>
      <c r="H168" s="456"/>
      <c r="I168" s="456"/>
      <c r="J168" s="290">
        <f>'analisa SNI'!I1852</f>
        <v>1722000</v>
      </c>
      <c r="K168" s="35"/>
    </row>
    <row r="169" spans="1:11" s="1" customFormat="1" ht="18">
      <c r="A169" s="106"/>
      <c r="B169" s="111" t="str">
        <f>+'analisa SNI'!B1854</f>
        <v>G.14</v>
      </c>
      <c r="C169" s="92" t="str">
        <f>+'analisa SNI'!E1854</f>
        <v>1KG Kabel Presstresed Polos/strand</v>
      </c>
      <c r="D169" s="86"/>
      <c r="E169" s="86"/>
      <c r="F169" s="89"/>
      <c r="G169" s="455">
        <f>'analisa SNI'!I1858</f>
        <v>21620</v>
      </c>
      <c r="H169" s="456">
        <f>'analisa SNI'!I1864</f>
        <v>476.4</v>
      </c>
      <c r="I169" s="455">
        <v>0</v>
      </c>
      <c r="J169" s="290">
        <f>'analisa SNI'!I1866</f>
        <v>22096</v>
      </c>
      <c r="K169" s="35"/>
    </row>
    <row r="170" spans="1:11" s="1" customFormat="1" ht="18">
      <c r="A170" s="106"/>
      <c r="B170" s="111" t="str">
        <f>+'analisa SNI'!B1868</f>
        <v>G.15</v>
      </c>
      <c r="C170" s="92" t="str">
        <f>+'analisa SNI'!E1868</f>
        <v>1M2 Pasang Bekisting untuk Pondasi  </v>
      </c>
      <c r="D170" s="86"/>
      <c r="E170" s="86"/>
      <c r="F170" s="89"/>
      <c r="G170" s="455">
        <f>'analisa SNI'!I1873</f>
        <v>98430</v>
      </c>
      <c r="H170" s="456">
        <f>'analisa SNI'!I1879</f>
        <v>34632</v>
      </c>
      <c r="I170" s="455">
        <v>0</v>
      </c>
      <c r="J170" s="290">
        <f t="shared" si="2"/>
        <v>133062</v>
      </c>
      <c r="K170" s="35"/>
    </row>
    <row r="171" spans="1:11" s="31" customFormat="1" ht="18">
      <c r="A171" s="116"/>
      <c r="B171" s="117" t="str">
        <f>+'analisa SNI'!B1896</f>
        <v>G.16</v>
      </c>
      <c r="C171" s="93" t="str">
        <f>+'analisa SNI'!E1896</f>
        <v>1M2 Pasang Bekisting untuk Sloof</v>
      </c>
      <c r="D171" s="95"/>
      <c r="E171" s="95"/>
      <c r="F171" s="94"/>
      <c r="G171" s="457">
        <f>'analisa SNI'!I1901</f>
        <v>109775</v>
      </c>
      <c r="H171" s="458">
        <f>'analisa SNI'!I1907</f>
        <v>34632</v>
      </c>
      <c r="I171" s="455">
        <v>0</v>
      </c>
      <c r="J171" s="290">
        <f t="shared" si="2"/>
        <v>144407</v>
      </c>
      <c r="K171" s="74"/>
    </row>
    <row r="172" spans="1:11" s="31" customFormat="1" ht="18">
      <c r="A172" s="406"/>
      <c r="B172" s="403" t="str">
        <f>+'analisa SNI'!B1911</f>
        <v>G.17</v>
      </c>
      <c r="C172" s="93" t="str">
        <f>+'analisa SNI'!E1911</f>
        <v>1M2 Pasang Bekisting untuk Kolom</v>
      </c>
      <c r="D172" s="407"/>
      <c r="E172" s="407"/>
      <c r="F172" s="408"/>
      <c r="G172" s="457">
        <f>'analisa SNI'!I1919</f>
        <v>286780</v>
      </c>
      <c r="H172" s="458">
        <f>'analisa SNI'!I1925</f>
        <v>43956</v>
      </c>
      <c r="I172" s="455">
        <v>0</v>
      </c>
      <c r="J172" s="290">
        <f t="shared" si="2"/>
        <v>330736</v>
      </c>
      <c r="K172" s="74"/>
    </row>
    <row r="173" spans="1:11" s="31" customFormat="1" ht="18">
      <c r="A173" s="116"/>
      <c r="B173" s="117" t="str">
        <f>+'analisa SNI'!B1929</f>
        <v>G.18</v>
      </c>
      <c r="C173" s="93" t="str">
        <f>+'analisa SNI'!E1929</f>
        <v>1M2 Pasang Bekisting untuk Balok</v>
      </c>
      <c r="D173" s="95"/>
      <c r="E173" s="95"/>
      <c r="F173" s="94"/>
      <c r="G173" s="457">
        <f>'analisa SNI'!I1937</f>
        <v>297607</v>
      </c>
      <c r="H173" s="458">
        <f>'analisa SNI'!I1943</f>
        <v>43956</v>
      </c>
      <c r="I173" s="455">
        <v>0</v>
      </c>
      <c r="J173" s="290">
        <f t="shared" si="2"/>
        <v>341563</v>
      </c>
      <c r="K173" s="74"/>
    </row>
    <row r="174" spans="1:11" s="31" customFormat="1" ht="18">
      <c r="A174" s="116"/>
      <c r="B174" s="117" t="str">
        <f>+'analisa SNI'!B1947</f>
        <v>G.19</v>
      </c>
      <c r="C174" s="93" t="str">
        <f>+'analisa SNI'!E1947</f>
        <v>1M2 Pasang Bekisting untuk Lantai</v>
      </c>
      <c r="D174" s="95"/>
      <c r="E174" s="95"/>
      <c r="F174" s="94"/>
      <c r="G174" s="457">
        <f>'analisa SNI'!I1955</f>
        <v>442780</v>
      </c>
      <c r="H174" s="458">
        <f>'analisa SNI'!I1961</f>
        <v>43956</v>
      </c>
      <c r="I174" s="455">
        <v>0</v>
      </c>
      <c r="J174" s="290">
        <f t="shared" si="2"/>
        <v>486736</v>
      </c>
      <c r="K174" s="74"/>
    </row>
    <row r="175" spans="1:11" s="31" customFormat="1" ht="18">
      <c r="A175" s="116"/>
      <c r="B175" s="117" t="str">
        <f>+'analisa SNI'!B1965</f>
        <v>G.20</v>
      </c>
      <c r="C175" s="93" t="str">
        <f>+'analisa SNI'!E1965</f>
        <v>1M2 Pasang Bekisting untuk Dinding</v>
      </c>
      <c r="D175" s="95"/>
      <c r="E175" s="95"/>
      <c r="F175" s="94"/>
      <c r="G175" s="457">
        <f>'analisa SNI'!I1973</f>
        <v>321135</v>
      </c>
      <c r="H175" s="458">
        <f>'analisa SNI'!I1979</f>
        <v>43956</v>
      </c>
      <c r="I175" s="455">
        <f>'analisa SNI'!I1982</f>
        <v>60400</v>
      </c>
      <c r="J175" s="290">
        <f t="shared" si="2"/>
        <v>425491</v>
      </c>
      <c r="K175" s="74"/>
    </row>
    <row r="176" spans="1:11" s="31" customFormat="1" ht="18">
      <c r="A176" s="116"/>
      <c r="B176" s="117" t="str">
        <f>+'analisa SNI'!B1986</f>
        <v>G.21</v>
      </c>
      <c r="C176" s="93" t="str">
        <f>+'analisa SNI'!E1986</f>
        <v>1M2 Pasang Bekisting untuk Tangga</v>
      </c>
      <c r="D176" s="95"/>
      <c r="E176" s="95"/>
      <c r="F176" s="94"/>
      <c r="G176" s="457">
        <f>'analisa SNI'!I1994</f>
        <v>262880</v>
      </c>
      <c r="H176" s="458">
        <f>'analisa SNI'!I2000</f>
        <v>43956</v>
      </c>
      <c r="I176" s="455">
        <v>0</v>
      </c>
      <c r="J176" s="290">
        <f t="shared" si="2"/>
        <v>306836</v>
      </c>
      <c r="K176" s="74"/>
    </row>
    <row r="177" spans="1:11" s="31" customFormat="1" ht="18">
      <c r="A177" s="116"/>
      <c r="B177" s="117" t="str">
        <f>+'analisa SNI'!B2004</f>
        <v>G.22</v>
      </c>
      <c r="C177" s="93" t="str">
        <f>+'analisa SNI'!E2004</f>
        <v>1 M2 Pasang Bekisting Jembatan Cor</v>
      </c>
      <c r="D177" s="95"/>
      <c r="E177" s="95"/>
      <c r="F177" s="94"/>
      <c r="G177" s="457">
        <f>'analisa SNI'!I2009</f>
        <v>89901.6</v>
      </c>
      <c r="H177" s="458">
        <f>'analisa SNI'!I2015</f>
        <v>8604</v>
      </c>
      <c r="I177" s="455">
        <v>0</v>
      </c>
      <c r="J177" s="290">
        <f>'analisa SNI'!I2017</f>
        <v>98505</v>
      </c>
      <c r="K177" s="74"/>
    </row>
    <row r="178" spans="1:11" s="31" customFormat="1" ht="18">
      <c r="A178" s="116"/>
      <c r="B178" s="117" t="str">
        <f>'analisa SNI'!B2019</f>
        <v>G.23</v>
      </c>
      <c r="C178" s="93" t="str">
        <f>'analisa SNI'!E2019</f>
        <v>1 M2 BEKESTING DENGAN PAPAN</v>
      </c>
      <c r="D178" s="95"/>
      <c r="E178" s="95"/>
      <c r="F178" s="94"/>
      <c r="G178" s="457">
        <f>'analisa SNI'!I2024</f>
        <v>122809</v>
      </c>
      <c r="H178" s="458">
        <f>'analisa SNI'!I2030</f>
        <v>28950</v>
      </c>
      <c r="I178" s="455">
        <v>0</v>
      </c>
      <c r="J178" s="290">
        <f t="shared" si="2"/>
        <v>151759</v>
      </c>
      <c r="K178" s="74"/>
    </row>
    <row r="179" spans="1:11" s="31" customFormat="1" ht="18">
      <c r="A179" s="116"/>
      <c r="B179" s="117" t="str">
        <f>'analisa SNI'!B2034</f>
        <v>G.24</v>
      </c>
      <c r="C179" s="93" t="str">
        <f>'analisa SNI'!E2034</f>
        <v>1 M2 BEKESTING DENGAN MULTIPLEX 9 MM</v>
      </c>
      <c r="D179" s="95"/>
      <c r="E179" s="95"/>
      <c r="F179" s="94"/>
      <c r="G179" s="457">
        <f>'analisa SNI'!I2039</f>
        <v>119951.9</v>
      </c>
      <c r="H179" s="458">
        <f>'analisa SNI'!I2045</f>
        <v>22470</v>
      </c>
      <c r="I179" s="455">
        <v>0</v>
      </c>
      <c r="J179" s="290">
        <f>'analisa SNI'!I2047</f>
        <v>142421</v>
      </c>
      <c r="K179" s="74"/>
    </row>
    <row r="180" spans="1:11" s="31" customFormat="1" ht="18">
      <c r="A180" s="116"/>
      <c r="B180" s="117" t="str">
        <f>+'analisa SNI'!B2049</f>
        <v>G.25</v>
      </c>
      <c r="C180" s="93" t="str">
        <f>+'analisa SNI'!E2049</f>
        <v>1 M3 Membuat Pondasi Beton Bertulang (150 kg Besi + Bekisting)</v>
      </c>
      <c r="D180" s="95"/>
      <c r="E180" s="95"/>
      <c r="F180" s="94"/>
      <c r="G180" s="457">
        <f>'analisa SNI'!I2059</f>
        <v>3333970</v>
      </c>
      <c r="H180" s="458">
        <f>'analisa SNI'!I2067</f>
        <v>351543</v>
      </c>
      <c r="I180" s="455">
        <v>0</v>
      </c>
      <c r="J180" s="290">
        <f t="shared" si="2"/>
        <v>3685513</v>
      </c>
      <c r="K180" s="74"/>
    </row>
    <row r="181" spans="1:11" s="31" customFormat="1" ht="18">
      <c r="A181" s="116"/>
      <c r="B181" s="117" t="str">
        <f>+'analisa SNI'!B2071</f>
        <v>G.26</v>
      </c>
      <c r="C181" s="93" t="str">
        <f>+'analisa SNI'!E2071</f>
        <v>1 M3 Membuat Sloof Beton Bertulang (200 kg Besi + Bekisting)</v>
      </c>
      <c r="D181" s="95"/>
      <c r="E181" s="95"/>
      <c r="F181" s="94"/>
      <c r="G181" s="457">
        <f>'analisa SNI'!I2081</f>
        <v>4161890</v>
      </c>
      <c r="H181" s="458">
        <f>'analisa SNI'!I2089</f>
        <v>399411</v>
      </c>
      <c r="I181" s="455">
        <v>0</v>
      </c>
      <c r="J181" s="290">
        <f t="shared" si="2"/>
        <v>4561301</v>
      </c>
      <c r="K181" s="74"/>
    </row>
    <row r="182" spans="1:11" s="31" customFormat="1" ht="18">
      <c r="A182" s="116"/>
      <c r="B182" s="117" t="str">
        <f>+'analisa SNI'!B2093</f>
        <v>G.27</v>
      </c>
      <c r="C182" s="93" t="str">
        <f>+'analisa SNI'!E2093</f>
        <v>1 M3 Membuat Kolom Beton Bertulang (300 kg Besi + Bekisting)</v>
      </c>
      <c r="D182" s="95"/>
      <c r="E182" s="95"/>
      <c r="F182" s="94"/>
      <c r="G182" s="457">
        <f>'analisa SNI'!I2106</f>
        <v>7678540</v>
      </c>
      <c r="H182" s="458">
        <f>'analisa SNI'!I2114</f>
        <v>497781</v>
      </c>
      <c r="I182" s="455">
        <v>0</v>
      </c>
      <c r="J182" s="290">
        <f t="shared" si="2"/>
        <v>8176321</v>
      </c>
      <c r="K182" s="74"/>
    </row>
    <row r="183" spans="1:11" s="31" customFormat="1" ht="18">
      <c r="A183" s="116"/>
      <c r="B183" s="117" t="str">
        <f>+'analisa SNI'!B2118</f>
        <v>G.28</v>
      </c>
      <c r="C183" s="93" t="str">
        <f>+'analisa SNI'!E2118</f>
        <v>1 M3 Membuat Balok Beton Bertulang (200 kg Besi + Bekisting)</v>
      </c>
      <c r="D183" s="95"/>
      <c r="E183" s="95"/>
      <c r="F183" s="94"/>
      <c r="G183" s="457">
        <f>'analisa SNI'!I2131</f>
        <v>5944160</v>
      </c>
      <c r="H183" s="458">
        <f>'analisa SNI'!I2139</f>
        <v>431421</v>
      </c>
      <c r="I183" s="455">
        <v>0</v>
      </c>
      <c r="J183" s="290">
        <f t="shared" si="2"/>
        <v>6375581</v>
      </c>
      <c r="K183" s="74"/>
    </row>
    <row r="184" spans="1:11" s="31" customFormat="1" ht="18">
      <c r="A184" s="116"/>
      <c r="B184" s="117" t="str">
        <f>+'analisa SNI'!B2143</f>
        <v>G.29</v>
      </c>
      <c r="C184" s="93" t="str">
        <f>+'analisa SNI'!E2143</f>
        <v>1 M3 Membuat Balok Beton Bertulang (150 kg Besi + Bekisting)</v>
      </c>
      <c r="D184" s="95"/>
      <c r="E184" s="95"/>
      <c r="F184" s="94"/>
      <c r="G184" s="457">
        <f>'analisa SNI'!I2156</f>
        <v>5762480</v>
      </c>
      <c r="H184" s="458">
        <f>'analisa SNI'!I2164</f>
        <v>351705</v>
      </c>
      <c r="I184" s="455">
        <v>0</v>
      </c>
      <c r="J184" s="290">
        <f t="shared" si="2"/>
        <v>6114185</v>
      </c>
      <c r="K184" s="74"/>
    </row>
    <row r="185" spans="1:11" s="31" customFormat="1" ht="18">
      <c r="A185" s="116"/>
      <c r="B185" s="117" t="str">
        <f>+'analisa SNI'!B2168</f>
        <v>G.30</v>
      </c>
      <c r="C185" s="93" t="str">
        <f>+'analisa SNI'!E2168</f>
        <v>1 M3 Membuat Dinding Beton Bertulang (150 kg Besi + Bekisting)</v>
      </c>
      <c r="D185" s="95"/>
      <c r="E185" s="95"/>
      <c r="F185" s="94"/>
      <c r="G185" s="457">
        <f>'analisa SNI'!I2181</f>
        <v>5413320</v>
      </c>
      <c r="H185" s="458">
        <f>'analisa SNI'!I2189</f>
        <v>351543</v>
      </c>
      <c r="I185" s="455">
        <v>0</v>
      </c>
      <c r="J185" s="290">
        <f t="shared" si="2"/>
        <v>5764863</v>
      </c>
      <c r="K185" s="74"/>
    </row>
    <row r="186" spans="1:11" s="31" customFormat="1" ht="18">
      <c r="A186" s="116"/>
      <c r="B186" s="117" t="str">
        <f>+'analisa SNI'!B2193</f>
        <v>G.31</v>
      </c>
      <c r="C186" s="93" t="str">
        <f>+'analisa SNI'!E2193</f>
        <v>1 M3 Membuat Tangga Beton Bertulang (200 kg Besi + Bekisting)</v>
      </c>
      <c r="D186" s="95"/>
      <c r="E186" s="95"/>
      <c r="F186" s="94"/>
      <c r="G186" s="457">
        <f>'analisa SNI'!I2206</f>
        <v>5445225</v>
      </c>
      <c r="H186" s="458">
        <f>'analisa SNI'!I2214</f>
        <v>399411</v>
      </c>
      <c r="I186" s="455">
        <v>0</v>
      </c>
      <c r="J186" s="290">
        <f t="shared" si="2"/>
        <v>5844636</v>
      </c>
      <c r="K186" s="74"/>
    </row>
    <row r="187" spans="1:11" s="1" customFormat="1" ht="18">
      <c r="A187" s="106"/>
      <c r="B187" s="111" t="str">
        <f>+'analisa SNI'!B2218</f>
        <v>G.32</v>
      </c>
      <c r="C187" s="92" t="str">
        <f>+'analisa SNI'!E2218</f>
        <v>1 M' Membuat Kolom Penguat  Beton Bertulang (11 x 11) cm</v>
      </c>
      <c r="D187" s="86"/>
      <c r="E187" s="86"/>
      <c r="F187" s="89"/>
      <c r="G187" s="455">
        <f>'analisa SNI'!I2227</f>
        <v>60479</v>
      </c>
      <c r="H187" s="456">
        <f>'analisa SNI'!I2235</f>
        <v>10296</v>
      </c>
      <c r="I187" s="455">
        <v>0</v>
      </c>
      <c r="J187" s="290">
        <f t="shared" si="2"/>
        <v>70775</v>
      </c>
      <c r="K187" s="35"/>
    </row>
    <row r="188" spans="1:11" s="1" customFormat="1" ht="18">
      <c r="A188" s="106"/>
      <c r="B188" s="111" t="str">
        <f>+'analisa SNI'!B2239</f>
        <v>G.33</v>
      </c>
      <c r="C188" s="92" t="str">
        <f>+'analisa SNI'!E2239</f>
        <v>1 M' Membuat Ring Balok  Beton Bertulang (10 x 15) cm</v>
      </c>
      <c r="D188" s="86"/>
      <c r="E188" s="86"/>
      <c r="F188" s="89"/>
      <c r="G188" s="455">
        <f>'analisa SNI'!I2248</f>
        <v>66962</v>
      </c>
      <c r="H188" s="456">
        <f>'analisa SNI'!I2256</f>
        <v>16521</v>
      </c>
      <c r="I188" s="455">
        <v>0</v>
      </c>
      <c r="J188" s="290">
        <f t="shared" si="2"/>
        <v>83483</v>
      </c>
      <c r="K188" s="35"/>
    </row>
    <row r="189" spans="1:11" s="1" customFormat="1" ht="18">
      <c r="A189" s="106"/>
      <c r="B189" s="111" t="str">
        <f>'analisa SNI'!B2260</f>
        <v>G.34</v>
      </c>
      <c r="C189" s="92" t="str">
        <f>'analisa SNI'!E2260</f>
        <v>1 M3 PAS. BETON K-175 READY MIX 6 M3 BERIKUT SLANG</v>
      </c>
      <c r="D189" s="86"/>
      <c r="E189" s="86"/>
      <c r="F189" s="89"/>
      <c r="G189" s="455">
        <f>'analisa SNI'!I2263</f>
        <v>975000</v>
      </c>
      <c r="H189" s="456">
        <f>'analisa SNI'!I2269</f>
        <v>108630</v>
      </c>
      <c r="I189" s="456">
        <f>'analisa SNI'!I2272</f>
        <v>679.5</v>
      </c>
      <c r="J189" s="290">
        <f>'analisa SNI'!I2274</f>
        <v>1084309</v>
      </c>
      <c r="K189" s="35"/>
    </row>
    <row r="190" spans="1:11" s="1" customFormat="1" ht="18">
      <c r="A190" s="106"/>
      <c r="B190" s="111" t="str">
        <f>'analisa SNI'!B2276</f>
        <v>G.35</v>
      </c>
      <c r="C190" s="92" t="str">
        <f>'analisa SNI'!E2276</f>
        <v>1 M3 PAS. BETON K-225 READY MIX 6 M3 BERIKUT SLANG</v>
      </c>
      <c r="D190" s="86"/>
      <c r="E190" s="86"/>
      <c r="F190" s="89"/>
      <c r="G190" s="455">
        <f>'analisa SNI'!I2279</f>
        <v>1037500</v>
      </c>
      <c r="H190" s="456">
        <f>'analisa SNI'!I2285</f>
        <v>108630</v>
      </c>
      <c r="I190" s="456">
        <f>'analisa SNI'!I2288</f>
        <v>679.5</v>
      </c>
      <c r="J190" s="290">
        <f>'analisa SNI'!I2290</f>
        <v>1146809</v>
      </c>
      <c r="K190" s="35"/>
    </row>
    <row r="191" spans="1:11" s="1" customFormat="1" ht="18">
      <c r="A191" s="106"/>
      <c r="B191" s="111" t="str">
        <f>'analisa SNI'!B2292</f>
        <v>G.36</v>
      </c>
      <c r="C191" s="92" t="str">
        <f>'analisa SNI'!E2292</f>
        <v>1 M3 PAS. BETON K-300 READY MIX 6 M3 BERIKUT SLANG</v>
      </c>
      <c r="D191" s="86"/>
      <c r="E191" s="86"/>
      <c r="F191" s="89"/>
      <c r="G191" s="455">
        <f>'analisa SNI'!I2295</f>
        <v>1125000</v>
      </c>
      <c r="H191" s="456">
        <f>'analisa SNI'!I2301</f>
        <v>108630</v>
      </c>
      <c r="I191" s="456">
        <f>'analisa SNI'!I2304</f>
        <v>679.5</v>
      </c>
      <c r="J191" s="290">
        <f>'analisa SNI'!I2306</f>
        <v>1234309</v>
      </c>
      <c r="K191" s="35"/>
    </row>
    <row r="192" spans="1:11" s="1" customFormat="1" ht="18">
      <c r="A192" s="106"/>
      <c r="B192" s="111" t="str">
        <f>'analisa SNI'!B2308</f>
        <v>G.37</v>
      </c>
      <c r="C192" s="92" t="str">
        <f>'analisa SNI'!E2308</f>
        <v>1 KG PEK. ERECTION KONST. KUDA-KUDA BESI </v>
      </c>
      <c r="D192" s="86"/>
      <c r="E192" s="86"/>
      <c r="F192" s="89"/>
      <c r="G192" s="455">
        <f>'analisa SNI'!I2313</f>
        <v>207</v>
      </c>
      <c r="H192" s="456">
        <f>'analisa SNI'!I2321</f>
        <v>952.2</v>
      </c>
      <c r="I192" s="456">
        <f>'analisa SNI'!I2324</f>
        <v>3.02</v>
      </c>
      <c r="J192" s="290">
        <f>'analisa SNI'!I2326</f>
        <v>1162</v>
      </c>
      <c r="K192" s="35"/>
    </row>
    <row r="193" spans="1:11" s="1" customFormat="1" ht="18">
      <c r="A193" s="106"/>
      <c r="B193" s="111" t="str">
        <f>'analisa SNI'!B2328</f>
        <v>G.38</v>
      </c>
      <c r="C193" s="92" t="str">
        <f>'analisa SNI'!E2328</f>
        <v>1 KG PEKERJAAN BAJA IWF</v>
      </c>
      <c r="D193" s="86"/>
      <c r="E193" s="86"/>
      <c r="F193" s="89"/>
      <c r="G193" s="455">
        <f>'analisa SNI'!I2332</f>
        <v>42180</v>
      </c>
      <c r="H193" s="456">
        <f>'analisa SNI'!I2338</f>
        <v>4860</v>
      </c>
      <c r="I193" s="456"/>
      <c r="J193" s="290">
        <f t="shared" si="2"/>
        <v>47040</v>
      </c>
      <c r="K193" s="35"/>
    </row>
    <row r="194" spans="1:11" s="1" customFormat="1" ht="18">
      <c r="A194" s="106"/>
      <c r="B194" s="111" t="str">
        <f>'analisa SNI'!B2342</f>
        <v>G.39</v>
      </c>
      <c r="C194" s="92" t="str">
        <f>'analisa SNI'!E2342</f>
        <v>1 KG PEKERJAAN KONSTUKSI BESI SIKU / PROFIL</v>
      </c>
      <c r="D194" s="86"/>
      <c r="E194" s="86"/>
      <c r="F194" s="89"/>
      <c r="G194" s="455">
        <f>'analisa SNI'!I2346</f>
        <v>43065</v>
      </c>
      <c r="H194" s="456">
        <f>'analisa SNI'!I2352</f>
        <v>4860</v>
      </c>
      <c r="I194" s="456"/>
      <c r="J194" s="290">
        <f t="shared" si="2"/>
        <v>47925</v>
      </c>
      <c r="K194" s="35"/>
    </row>
    <row r="195" spans="1:11" s="1" customFormat="1" ht="18">
      <c r="A195" s="106"/>
      <c r="B195" s="111" t="str">
        <f>'analisa SNI'!B2356</f>
        <v>G.40</v>
      </c>
      <c r="C195" s="92" t="str">
        <f>'analisa SNI'!E2356</f>
        <v>1 CM PEK. PENGELASAN DENGAN LAS LISTRIK TEBAL KAWAT 4 MM</v>
      </c>
      <c r="D195" s="86"/>
      <c r="E195" s="86"/>
      <c r="F195" s="89"/>
      <c r="G195" s="455">
        <f>'analisa SNI'!I2362</f>
        <v>26675</v>
      </c>
      <c r="H195" s="456">
        <f>'analisa SNI'!I2368</f>
        <v>1005</v>
      </c>
      <c r="I195" s="456"/>
      <c r="J195" s="290">
        <f t="shared" si="2"/>
        <v>27680</v>
      </c>
      <c r="K195" s="35"/>
    </row>
    <row r="196" spans="1:11" s="1" customFormat="1" ht="18">
      <c r="A196" s="106"/>
      <c r="B196" s="111" t="str">
        <f>'analisa SNI'!B2372</f>
        <v>G.41</v>
      </c>
      <c r="C196" s="92" t="str">
        <f>'analisa SNI'!E2372</f>
        <v>1 TITIK MELUBANG KONSTRUKSI BESI DENGAN BOR</v>
      </c>
      <c r="D196" s="86"/>
      <c r="E196" s="86"/>
      <c r="F196" s="89"/>
      <c r="G196" s="455">
        <v>0</v>
      </c>
      <c r="H196" s="456">
        <f>'analisa SNI'!I2378</f>
        <v>3030</v>
      </c>
      <c r="I196" s="456">
        <f>'analisa SNI'!I2381</f>
        <v>25000</v>
      </c>
      <c r="J196" s="290">
        <f t="shared" si="2"/>
        <v>28030</v>
      </c>
      <c r="K196" s="35"/>
    </row>
    <row r="197" spans="1:11" s="1" customFormat="1" ht="18">
      <c r="A197" s="106"/>
      <c r="B197" s="111" t="str">
        <f>'analisa SNI'!B2385</f>
        <v>G.42</v>
      </c>
      <c r="C197" s="92" t="str">
        <f>'analisa SNI'!E2385</f>
        <v>1 M2 PEKERJAAN WIREMESH M8</v>
      </c>
      <c r="D197" s="86"/>
      <c r="E197" s="86"/>
      <c r="F197" s="89"/>
      <c r="G197" s="455">
        <f>'analisa SNI'!I2389</f>
        <v>84430</v>
      </c>
      <c r="H197" s="456">
        <f>'analisa SNI'!I2394</f>
        <v>7905</v>
      </c>
      <c r="I197" s="455">
        <v>0</v>
      </c>
      <c r="J197" s="290">
        <f t="shared" si="2"/>
        <v>92335</v>
      </c>
      <c r="K197" s="35"/>
    </row>
    <row r="198" spans="1:11" s="1" customFormat="1" ht="18">
      <c r="A198" s="106"/>
      <c r="B198" s="115"/>
      <c r="C198" s="85"/>
      <c r="D198" s="86"/>
      <c r="E198" s="86"/>
      <c r="F198" s="85"/>
      <c r="G198" s="461"/>
      <c r="H198" s="462"/>
      <c r="I198" s="462"/>
      <c r="J198" s="290"/>
      <c r="K198" s="35"/>
    </row>
    <row r="199" spans="1:11" s="1" customFormat="1" ht="18">
      <c r="A199" s="108" t="s">
        <v>553</v>
      </c>
      <c r="B199" s="109" t="str">
        <f>'analisa SNI'!B2398</f>
        <v>H</v>
      </c>
      <c r="C199" s="87" t="str">
        <f>'analisa SNI'!E2398</f>
        <v>PEKERJAAN   PENUTUP  ATAP</v>
      </c>
      <c r="D199" s="86"/>
      <c r="E199" s="86"/>
      <c r="F199" s="84"/>
      <c r="G199" s="455"/>
      <c r="H199" s="456"/>
      <c r="I199" s="456"/>
      <c r="J199" s="290"/>
      <c r="K199" s="35"/>
    </row>
    <row r="200" spans="1:11" s="1" customFormat="1" ht="18">
      <c r="A200" s="106"/>
      <c r="B200" s="110" t="str">
        <f>+'analisa SNI'!B2400</f>
        <v>H.1</v>
      </c>
      <c r="C200" s="88" t="str">
        <f>+'analisa SNI'!E2400</f>
        <v>1 M2 Pasang Atap Genteng Mantili Kecil</v>
      </c>
      <c r="D200" s="86"/>
      <c r="E200" s="86"/>
      <c r="F200" s="89"/>
      <c r="G200" s="455">
        <f>'analisa SNI'!I2403</f>
        <v>32500</v>
      </c>
      <c r="H200" s="456">
        <f>'analisa SNI'!I2409</f>
        <v>10041</v>
      </c>
      <c r="I200" s="455">
        <v>0</v>
      </c>
      <c r="J200" s="290">
        <f t="shared" si="2"/>
        <v>42541</v>
      </c>
      <c r="K200" s="35"/>
    </row>
    <row r="201" spans="1:11" s="1" customFormat="1" ht="18">
      <c r="A201" s="106"/>
      <c r="B201" s="110" t="str">
        <f>+'analisa SNI'!B2413</f>
        <v>H.2</v>
      </c>
      <c r="C201" s="88" t="str">
        <f>+'analisa SNI'!E2413</f>
        <v>1 M2 Pasang Atap Genteng Mantili  Besar</v>
      </c>
      <c r="D201" s="86"/>
      <c r="E201" s="86"/>
      <c r="F201" s="89"/>
      <c r="G201" s="455">
        <f>'analisa SNI'!I2416</f>
        <v>30000</v>
      </c>
      <c r="H201" s="456">
        <f>'analisa SNI'!I2422</f>
        <v>9168</v>
      </c>
      <c r="I201" s="455">
        <v>0</v>
      </c>
      <c r="J201" s="290">
        <f t="shared" si="2"/>
        <v>39168</v>
      </c>
      <c r="K201" s="35"/>
    </row>
    <row r="202" spans="1:11" s="1" customFormat="1" ht="18">
      <c r="A202" s="106"/>
      <c r="B202" s="110" t="str">
        <f>+'analisa SNI'!B2426</f>
        <v>H.3</v>
      </c>
      <c r="C202" s="88" t="str">
        <f>+'analisa SNI'!E2426</f>
        <v>1 M' Pasang Genteng Bubung Mantili</v>
      </c>
      <c r="D202" s="86"/>
      <c r="E202" s="86"/>
      <c r="F202" s="89"/>
      <c r="G202" s="455">
        <f>'analisa SNI'!I2431</f>
        <v>37260</v>
      </c>
      <c r="H202" s="456">
        <f>'analisa SNI'!I2437</f>
        <v>25776</v>
      </c>
      <c r="I202" s="455">
        <v>0</v>
      </c>
      <c r="J202" s="290">
        <f t="shared" si="2"/>
        <v>63036</v>
      </c>
      <c r="K202" s="35"/>
    </row>
    <row r="203" spans="1:11" s="1" customFormat="1" ht="18">
      <c r="A203" s="106"/>
      <c r="B203" s="111" t="str">
        <f>+'analisa SNI'!B2441</f>
        <v>H.4</v>
      </c>
      <c r="C203" s="88" t="str">
        <f>+'analisa SNI'!E2441</f>
        <v>1 M2 Pasang Atap Asbes Gelombang (80 x 210 cm) x 5 mm</v>
      </c>
      <c r="D203" s="86"/>
      <c r="E203" s="86"/>
      <c r="F203" s="89"/>
      <c r="G203" s="455">
        <f>'analisa SNI'!I2445</f>
        <v>33432</v>
      </c>
      <c r="H203" s="456">
        <f>'analisa SNI'!I2451</f>
        <v>9681</v>
      </c>
      <c r="I203" s="455">
        <v>0</v>
      </c>
      <c r="J203" s="290">
        <f t="shared" si="2"/>
        <v>43113</v>
      </c>
      <c r="K203" s="35"/>
    </row>
    <row r="204" spans="1:11" s="1" customFormat="1" ht="18">
      <c r="A204" s="106"/>
      <c r="B204" s="111" t="str">
        <f>+'analisa SNI'!B2455</f>
        <v>H.5</v>
      </c>
      <c r="C204" s="88" t="str">
        <f>+'analisa SNI'!E2455</f>
        <v>1 M2 Pasang Atap Genteng Beton</v>
      </c>
      <c r="D204" s="86"/>
      <c r="E204" s="86"/>
      <c r="F204" s="89"/>
      <c r="G204" s="455">
        <f>'analisa SNI'!I2459</f>
        <v>53325</v>
      </c>
      <c r="H204" s="456">
        <f>'analisa SNI'!I2465</f>
        <v>13320</v>
      </c>
      <c r="I204" s="455">
        <v>0</v>
      </c>
      <c r="J204" s="290">
        <f t="shared" si="2"/>
        <v>66645</v>
      </c>
      <c r="K204" s="35"/>
    </row>
    <row r="205" spans="1:11" s="1" customFormat="1" ht="18">
      <c r="A205" s="106"/>
      <c r="B205" s="111" t="str">
        <f>+'analisa SNI'!B2469</f>
        <v>H.6</v>
      </c>
      <c r="C205" s="88" t="str">
        <f>+'analisa SNI'!E2469</f>
        <v>1 M2 Pasang Atap Sirap</v>
      </c>
      <c r="D205" s="86"/>
      <c r="E205" s="86"/>
      <c r="F205" s="89"/>
      <c r="G205" s="455">
        <f>'analisa SNI'!I2473</f>
        <v>417700</v>
      </c>
      <c r="H205" s="456">
        <f>'analisa SNI'!I2479</f>
        <v>20460</v>
      </c>
      <c r="I205" s="455">
        <v>0</v>
      </c>
      <c r="J205" s="290">
        <f t="shared" si="2"/>
        <v>438160</v>
      </c>
      <c r="K205" s="35"/>
    </row>
    <row r="206" spans="1:11" s="1" customFormat="1" ht="18">
      <c r="A206" s="106"/>
      <c r="B206" s="111" t="str">
        <f>+'analisa SNI'!B2483</f>
        <v>H.7</v>
      </c>
      <c r="C206" s="88" t="str">
        <f>+'analisa SNI'!E2483</f>
        <v>1 M' Pasang Bubungan Beton</v>
      </c>
      <c r="D206" s="86"/>
      <c r="E206" s="86"/>
      <c r="F206" s="89"/>
      <c r="G206" s="455">
        <f>'analisa SNI'!I2489</f>
        <v>59975</v>
      </c>
      <c r="H206" s="456">
        <f>'analisa SNI'!I2495</f>
        <v>26640</v>
      </c>
      <c r="I206" s="455">
        <v>0</v>
      </c>
      <c r="J206" s="290">
        <f t="shared" si="2"/>
        <v>86615</v>
      </c>
      <c r="K206" s="35"/>
    </row>
    <row r="207" spans="1:11" s="1" customFormat="1" ht="18">
      <c r="A207" s="106"/>
      <c r="B207" s="111" t="str">
        <f>+'analisa SNI'!B2499</f>
        <v>H.8</v>
      </c>
      <c r="C207" s="88" t="str">
        <f>+'analisa SNI'!E2499</f>
        <v>1 M' Pasang Bubungan Sirap</v>
      </c>
      <c r="D207" s="86"/>
      <c r="E207" s="86"/>
      <c r="F207" s="89"/>
      <c r="G207" s="455">
        <f>'analisa SNI'!I2505</f>
        <v>65180</v>
      </c>
      <c r="H207" s="456">
        <f>'analisa SNI'!I2511</f>
        <v>18888</v>
      </c>
      <c r="I207" s="455">
        <v>0</v>
      </c>
      <c r="J207" s="290">
        <f t="shared" si="2"/>
        <v>84068</v>
      </c>
      <c r="K207" s="35"/>
    </row>
    <row r="208" spans="1:11" s="1" customFormat="1" ht="18">
      <c r="A208" s="106"/>
      <c r="B208" s="111" t="str">
        <f>+'analisa SNI'!B2515</f>
        <v>H.9</v>
      </c>
      <c r="C208" s="88" t="str">
        <f>+'analisa SNI'!E2515</f>
        <v>1 M2 Pasang Atap Seng Gelombang BJLS 28</v>
      </c>
      <c r="D208" s="86"/>
      <c r="E208" s="86"/>
      <c r="F208" s="89"/>
      <c r="G208" s="455">
        <f>'analisa SNI'!I2519</f>
        <v>42370</v>
      </c>
      <c r="H208" s="456">
        <f>'analisa SNI'!I2525</f>
        <v>7992</v>
      </c>
      <c r="I208" s="455">
        <v>0</v>
      </c>
      <c r="J208" s="290">
        <f t="shared" si="2"/>
        <v>50362</v>
      </c>
      <c r="K208" s="35"/>
    </row>
    <row r="209" spans="1:11" s="1" customFormat="1" ht="18">
      <c r="A209" s="106"/>
      <c r="B209" s="111" t="str">
        <f>+'analisa SNI'!B2529</f>
        <v>H.10</v>
      </c>
      <c r="C209" s="88" t="str">
        <f>+'analisa SNI'!E2529</f>
        <v>1 M' Pasang Bubungan Seng</v>
      </c>
      <c r="D209" s="86"/>
      <c r="E209" s="86"/>
      <c r="F209" s="89"/>
      <c r="G209" s="455">
        <f>'analisa SNI'!I2533</f>
        <v>18830</v>
      </c>
      <c r="H209" s="456">
        <f>'analisa SNI'!I2539</f>
        <v>9690</v>
      </c>
      <c r="I209" s="455">
        <v>0</v>
      </c>
      <c r="J209" s="290">
        <f t="shared" si="2"/>
        <v>28520</v>
      </c>
      <c r="K209" s="35"/>
    </row>
    <row r="210" spans="1:11" s="1" customFormat="1" ht="18">
      <c r="A210" s="112"/>
      <c r="B210" s="115"/>
      <c r="C210" s="85"/>
      <c r="D210" s="90"/>
      <c r="E210" s="90"/>
      <c r="F210" s="85"/>
      <c r="G210" s="461"/>
      <c r="H210" s="462"/>
      <c r="I210" s="462"/>
      <c r="J210" s="290"/>
      <c r="K210" s="35"/>
    </row>
    <row r="211" spans="1:11" s="1" customFormat="1" ht="18">
      <c r="A211" s="108" t="s">
        <v>554</v>
      </c>
      <c r="B211" s="109" t="str">
        <f>'analisa SNI'!B2543</f>
        <v>I</v>
      </c>
      <c r="C211" s="87" t="str">
        <f>'analisa SNI'!E2543</f>
        <v>PEKERJAAN  LANGIT - LANGIT</v>
      </c>
      <c r="D211" s="86"/>
      <c r="E211" s="86"/>
      <c r="F211" s="84"/>
      <c r="G211" s="455"/>
      <c r="H211" s="456"/>
      <c r="I211" s="456"/>
      <c r="J211" s="290"/>
      <c r="K211" s="35"/>
    </row>
    <row r="212" spans="1:11" s="31" customFormat="1" ht="18">
      <c r="A212" s="116"/>
      <c r="B212" s="409" t="str">
        <f>+'analisa SNI'!B2545</f>
        <v>I.1</v>
      </c>
      <c r="C212" s="404" t="str">
        <f>+'analisa SNI'!E2545</f>
        <v>1 M2 Langit-langit Asbes (1,00x1,00) m, tebal 4 mm, 5 mm &amp; 6 mm</v>
      </c>
      <c r="D212" s="95"/>
      <c r="E212" s="95"/>
      <c r="F212" s="94"/>
      <c r="G212" s="457">
        <f>'analisa SNI'!I2549</f>
        <v>23285.000000000004</v>
      </c>
      <c r="H212" s="458">
        <f>'analisa SNI'!I2555</f>
        <v>5124</v>
      </c>
      <c r="I212" s="455">
        <v>0</v>
      </c>
      <c r="J212" s="290">
        <f t="shared" si="2"/>
        <v>28409.000000000004</v>
      </c>
      <c r="K212" s="74"/>
    </row>
    <row r="213" spans="1:11" s="1" customFormat="1" ht="18">
      <c r="A213" s="106"/>
      <c r="B213" s="110" t="str">
        <f>'analisa SNI'!B2559</f>
        <v>I.2</v>
      </c>
      <c r="C213" s="88" t="str">
        <f>'analisa SNI'!E2559</f>
        <v>1 M2 Memasang Langit-langit Tripleks  Uk (120x240) cm, </v>
      </c>
      <c r="D213" s="86"/>
      <c r="E213" s="86"/>
      <c r="F213" s="89"/>
      <c r="G213" s="455">
        <f>'analisa SNI'!I2564</f>
        <v>30555</v>
      </c>
      <c r="H213" s="456">
        <f>'analisa SNI'!I2570</f>
        <v>8352</v>
      </c>
      <c r="I213" s="455">
        <v>0</v>
      </c>
      <c r="J213" s="290">
        <f t="shared" si="2"/>
        <v>38907</v>
      </c>
      <c r="K213" s="35"/>
    </row>
    <row r="214" spans="1:11" s="1" customFormat="1" ht="18">
      <c r="A214" s="106"/>
      <c r="B214" s="110"/>
      <c r="C214" s="88" t="str">
        <f>'analisa SNI'!E2560</f>
        <v>Tebal 3 mm, 4 mm &amp; 6 mm </v>
      </c>
      <c r="D214" s="86"/>
      <c r="E214" s="86"/>
      <c r="F214" s="89"/>
      <c r="G214" s="476"/>
      <c r="H214" s="476"/>
      <c r="I214" s="476"/>
      <c r="J214" s="477"/>
      <c r="K214" s="35"/>
    </row>
    <row r="215" spans="1:11" s="1" customFormat="1" ht="18">
      <c r="A215" s="106"/>
      <c r="B215" s="111" t="str">
        <f>'analisa SNI'!B2574</f>
        <v>I.3</v>
      </c>
      <c r="C215" s="88" t="str">
        <f>'analisa SNI'!E2574</f>
        <v>1 M2 Memasang Langit-langit Lambriziring Kayu Jati, tebal 6 mm</v>
      </c>
      <c r="D215" s="86"/>
      <c r="E215" s="86"/>
      <c r="F215" s="89"/>
      <c r="G215" s="455">
        <f>'analisa SNI'!I2578</f>
        <v>252845</v>
      </c>
      <c r="H215" s="456">
        <f>'analisa SNI'!I2584</f>
        <v>68160</v>
      </c>
      <c r="I215" s="455">
        <v>0</v>
      </c>
      <c r="J215" s="290">
        <f>SUM(G215:I215)</f>
        <v>321005</v>
      </c>
      <c r="K215" s="35"/>
    </row>
    <row r="216" spans="1:11" s="1" customFormat="1" ht="18">
      <c r="A216" s="106"/>
      <c r="B216" s="111" t="str">
        <f>+'analisa SNI'!B2588</f>
        <v>I.4</v>
      </c>
      <c r="C216" s="88" t="str">
        <f>+'analisa SNI'!E2588</f>
        <v>1 M2 Langit-langit Gypsum Board, tebal 9 mm</v>
      </c>
      <c r="D216" s="86"/>
      <c r="E216" s="86"/>
      <c r="F216" s="89"/>
      <c r="G216" s="455">
        <f>'analisa SNI'!I2592</f>
        <v>26785</v>
      </c>
      <c r="H216" s="456">
        <f>'analisa SNI'!I2598</f>
        <v>6660</v>
      </c>
      <c r="I216" s="455">
        <v>0</v>
      </c>
      <c r="J216" s="290">
        <f aca="true" t="shared" si="3" ref="J216:J270">SUM(G216:I216)</f>
        <v>33445</v>
      </c>
      <c r="K216" s="35"/>
    </row>
    <row r="217" spans="1:11" s="1" customFormat="1" ht="18">
      <c r="A217" s="106"/>
      <c r="B217" s="111" t="str">
        <f>+'analisa SNI'!B2602</f>
        <v>I.5</v>
      </c>
      <c r="C217" s="88" t="str">
        <f>+'analisa SNI'!E2602</f>
        <v>1 M' List Langit-Langit Kayu Profil</v>
      </c>
      <c r="D217" s="86"/>
      <c r="E217" s="86"/>
      <c r="F217" s="89"/>
      <c r="G217" s="455">
        <f>'analisa SNI'!I2606</f>
        <v>9005</v>
      </c>
      <c r="H217" s="456">
        <f>'analisa SNI'!I2612</f>
        <v>4764</v>
      </c>
      <c r="I217" s="455">
        <v>0</v>
      </c>
      <c r="J217" s="290">
        <f t="shared" si="3"/>
        <v>13769</v>
      </c>
      <c r="K217" s="35"/>
    </row>
    <row r="218" spans="1:11" s="1" customFormat="1" ht="18">
      <c r="A218" s="106"/>
      <c r="B218" s="111" t="str">
        <f>+'analisa SNI'!B2616</f>
        <v>I.6</v>
      </c>
      <c r="C218" s="91" t="str">
        <f>+'analisa SNI'!E2616</f>
        <v>1M2 Pasang Rangka Langit-langit (1,00x1,00) m, kayu Bengkirai</v>
      </c>
      <c r="D218" s="86"/>
      <c r="E218" s="86"/>
      <c r="F218" s="89"/>
      <c r="G218" s="455">
        <f>'analisa SNI'!I2620</f>
        <v>176750</v>
      </c>
      <c r="H218" s="456">
        <f>'analisa SNI'!I2626</f>
        <v>23100</v>
      </c>
      <c r="I218" s="455">
        <v>0</v>
      </c>
      <c r="J218" s="290">
        <f t="shared" si="3"/>
        <v>199850</v>
      </c>
      <c r="K218" s="35"/>
    </row>
    <row r="219" spans="1:11" s="31" customFormat="1" ht="18">
      <c r="A219" s="116"/>
      <c r="B219" s="117" t="str">
        <f>+'analisa SNI'!B2630</f>
        <v>I.6a</v>
      </c>
      <c r="C219" s="410" t="str">
        <f>+'analisa SNI'!E2630</f>
        <v>1M2 Pasang Rangka Langit-langit (1,00x1,00) m, kayu Kruing</v>
      </c>
      <c r="D219" s="95"/>
      <c r="E219" s="95"/>
      <c r="F219" s="94"/>
      <c r="G219" s="457">
        <f>'analisa SNI'!I2634</f>
        <v>70700</v>
      </c>
      <c r="H219" s="458">
        <f>'analisa SNI'!I2640</f>
        <v>23100</v>
      </c>
      <c r="I219" s="455">
        <v>0</v>
      </c>
      <c r="J219" s="290">
        <f t="shared" si="3"/>
        <v>93800</v>
      </c>
      <c r="K219" s="74"/>
    </row>
    <row r="220" spans="1:11" s="1" customFormat="1" ht="18">
      <c r="A220" s="106"/>
      <c r="B220" s="111" t="str">
        <f>+'analisa SNI'!B2644</f>
        <v>I.7</v>
      </c>
      <c r="C220" s="91" t="str">
        <f>+'analisa SNI'!E2644</f>
        <v>1M2 Pasang Rangka Langit-langit (60x60) cm, kayu Bengkirai</v>
      </c>
      <c r="D220" s="86"/>
      <c r="E220" s="86"/>
      <c r="F220" s="89"/>
      <c r="G220" s="455">
        <f>'analisa SNI'!I2648</f>
        <v>187749.99999999997</v>
      </c>
      <c r="H220" s="456">
        <f>'analisa SNI'!I2654</f>
        <v>24600</v>
      </c>
      <c r="I220" s="455">
        <v>0</v>
      </c>
      <c r="J220" s="290">
        <f t="shared" si="3"/>
        <v>212349.99999999997</v>
      </c>
      <c r="K220" s="35"/>
    </row>
    <row r="221" spans="1:11" s="1" customFormat="1" ht="18">
      <c r="A221" s="106"/>
      <c r="B221" s="107"/>
      <c r="C221" s="85"/>
      <c r="D221" s="86"/>
      <c r="E221" s="86"/>
      <c r="F221" s="84"/>
      <c r="G221" s="455"/>
      <c r="H221" s="456"/>
      <c r="I221" s="456"/>
      <c r="J221" s="290"/>
      <c r="K221" s="35"/>
    </row>
    <row r="222" spans="1:11" s="1" customFormat="1" ht="18">
      <c r="A222" s="108" t="s">
        <v>559</v>
      </c>
      <c r="B222" s="109" t="str">
        <f>'analisa SNI'!B2658</f>
        <v>J</v>
      </c>
      <c r="C222" s="87" t="str">
        <f>'analisa SNI'!E2658</f>
        <v>PEKERJAAN  SANITASI, JALAN DAN SALURAN</v>
      </c>
      <c r="D222" s="86"/>
      <c r="E222" s="86"/>
      <c r="F222" s="84"/>
      <c r="G222" s="455"/>
      <c r="H222" s="456"/>
      <c r="I222" s="456"/>
      <c r="J222" s="290"/>
      <c r="K222" s="35"/>
    </row>
    <row r="223" spans="1:11" s="1" customFormat="1" ht="18">
      <c r="A223" s="106"/>
      <c r="B223" s="110" t="str">
        <f>+'analisa SNI'!B2659</f>
        <v>J.1</v>
      </c>
      <c r="C223" s="92" t="str">
        <f>+'analisa SNI'!E2659</f>
        <v>1 UNIT Memasang Closet Duduk Porselin</v>
      </c>
      <c r="D223" s="86"/>
      <c r="E223" s="86"/>
      <c r="F223" s="89"/>
      <c r="G223" s="455">
        <f>'analisa SNI'!I2662</f>
        <v>643000</v>
      </c>
      <c r="H223" s="456">
        <f>'analisa SNI'!I2668</f>
        <v>182634</v>
      </c>
      <c r="I223" s="455">
        <v>0</v>
      </c>
      <c r="J223" s="290">
        <f t="shared" si="3"/>
        <v>825634</v>
      </c>
      <c r="K223" s="35"/>
    </row>
    <row r="224" spans="1:11" s="1" customFormat="1" ht="18">
      <c r="A224" s="106"/>
      <c r="B224" s="110" t="str">
        <f>+'analisa SNI'!B2672</f>
        <v>J.2</v>
      </c>
      <c r="C224" s="92" t="str">
        <f>+'analisa SNI'!E2672</f>
        <v>1 UNIT Memasang Closet Jongkok </v>
      </c>
      <c r="D224" s="86"/>
      <c r="E224" s="86"/>
      <c r="F224" s="89"/>
      <c r="G224" s="455">
        <f>'analisa SNI'!I2677</f>
        <v>147600</v>
      </c>
      <c r="H224" s="456">
        <f>'analisa SNI'!I2683</f>
        <v>201180</v>
      </c>
      <c r="I224" s="455">
        <v>0</v>
      </c>
      <c r="J224" s="290">
        <f t="shared" si="3"/>
        <v>348780</v>
      </c>
      <c r="K224" s="35"/>
    </row>
    <row r="225" spans="1:11" s="1" customFormat="1" ht="18">
      <c r="A225" s="106"/>
      <c r="B225" s="110" t="str">
        <f>'analisa SNI'!B2687</f>
        <v>J.3</v>
      </c>
      <c r="C225" s="92" t="str">
        <f>'analisa SNI'!E2687</f>
        <v>1 UNIT Memasang Wastafel</v>
      </c>
      <c r="D225" s="86"/>
      <c r="E225" s="86"/>
      <c r="F225" s="89"/>
      <c r="G225" s="455">
        <f>'analisa SNI'!I2693</f>
        <v>729200</v>
      </c>
      <c r="H225" s="456">
        <f>'analisa SNI'!I2699</f>
        <v>63495</v>
      </c>
      <c r="I225" s="455">
        <v>0</v>
      </c>
      <c r="J225" s="290">
        <f t="shared" si="3"/>
        <v>792695</v>
      </c>
      <c r="K225" s="35"/>
    </row>
    <row r="226" spans="1:11" s="31" customFormat="1" ht="18">
      <c r="A226" s="411"/>
      <c r="B226" s="117" t="str">
        <f>+'analisa SNI'!B2703</f>
        <v>J.4</v>
      </c>
      <c r="C226" s="93" t="str">
        <f>+'analisa SNI'!E2703</f>
        <v>1 M' Memasang Pipa Beton, Ø 15 cm - 20 cm</v>
      </c>
      <c r="D226" s="95"/>
      <c r="E226" s="95"/>
      <c r="F226" s="94"/>
      <c r="G226" s="457">
        <f>'analisa SNI'!I2710</f>
        <v>62879.50000000001</v>
      </c>
      <c r="H226" s="458">
        <f>'analisa SNI'!I2716</f>
        <v>9324.000000000002</v>
      </c>
      <c r="I226" s="455">
        <v>0</v>
      </c>
      <c r="J226" s="572">
        <f t="shared" si="3"/>
        <v>72203.50000000001</v>
      </c>
      <c r="K226" s="74"/>
    </row>
    <row r="227" spans="1:11" s="31" customFormat="1" ht="18">
      <c r="A227" s="116"/>
      <c r="B227" s="117" t="str">
        <f>+'analisa SNI'!B2720</f>
        <v>J.5</v>
      </c>
      <c r="C227" s="93" t="str">
        <f>+'analisa SNI'!E2720</f>
        <v>1 M' Memasang Pipa Beton, Ø 30 cm - 100 cm</v>
      </c>
      <c r="D227" s="95"/>
      <c r="E227" s="95"/>
      <c r="F227" s="94"/>
      <c r="G227" s="457">
        <f>'analisa SNI'!I2727</f>
        <v>118562</v>
      </c>
      <c r="H227" s="458">
        <f>'analisa SNI'!I2733</f>
        <v>25308</v>
      </c>
      <c r="I227" s="455">
        <v>0</v>
      </c>
      <c r="J227" s="572">
        <f t="shared" si="3"/>
        <v>143870</v>
      </c>
      <c r="K227" s="74"/>
    </row>
    <row r="228" spans="1:11" s="1" customFormat="1" ht="18">
      <c r="A228" s="106"/>
      <c r="B228" s="111" t="str">
        <f>+'analisa SNI'!B2737</f>
        <v>J.6</v>
      </c>
      <c r="C228" s="92" t="str">
        <f>+'analisa SNI'!E2737</f>
        <v>1 M' Memasang Pipa PVC type AW Ø ½"</v>
      </c>
      <c r="D228" s="86"/>
      <c r="E228" s="86"/>
      <c r="F228" s="89"/>
      <c r="G228" s="455">
        <f>'analisa SNI'!I2741</f>
        <v>8704</v>
      </c>
      <c r="H228" s="456">
        <f>'analisa SNI'!I2747</f>
        <v>4766.4</v>
      </c>
      <c r="I228" s="455">
        <v>0</v>
      </c>
      <c r="J228" s="290">
        <f>'analisa SNI'!I2749</f>
        <v>13470</v>
      </c>
      <c r="K228" s="35"/>
    </row>
    <row r="229" spans="1:11" s="1" customFormat="1" ht="18">
      <c r="A229" s="106"/>
      <c r="B229" s="111" t="str">
        <f>'analisa SNI'!B2751</f>
        <v>J.7</v>
      </c>
      <c r="C229" s="92" t="str">
        <f>'analisa SNI'!E2751</f>
        <v>1 M' MEMASANG PIPA PVC type AW Ø 3/4"</v>
      </c>
      <c r="D229" s="86"/>
      <c r="E229" s="86"/>
      <c r="F229" s="89"/>
      <c r="G229" s="455">
        <f>'analisa SNI'!I2755</f>
        <v>10336</v>
      </c>
      <c r="H229" s="456">
        <f>'analisa SNI'!I2761</f>
        <v>5244</v>
      </c>
      <c r="I229" s="455">
        <v>0</v>
      </c>
      <c r="J229" s="290">
        <f t="shared" si="3"/>
        <v>15580</v>
      </c>
      <c r="K229" s="35"/>
    </row>
    <row r="230" spans="1:11" s="1" customFormat="1" ht="18">
      <c r="A230" s="106"/>
      <c r="B230" s="111" t="str">
        <f>'analisa SNI'!B2765</f>
        <v>J.8</v>
      </c>
      <c r="C230" s="92" t="str">
        <f>'analisa SNI'!E2765</f>
        <v>1 M' MEMASANG PIPA type AW PVC Ø 1"</v>
      </c>
      <c r="D230" s="86"/>
      <c r="E230" s="86"/>
      <c r="F230" s="89"/>
      <c r="G230" s="455">
        <f>'analisa SNI'!I2769</f>
        <v>12920</v>
      </c>
      <c r="H230" s="456">
        <f>'analisa SNI'!I2775</f>
        <v>5721.6</v>
      </c>
      <c r="I230" s="455">
        <v>0</v>
      </c>
      <c r="J230" s="290">
        <f>'analisa SNI'!I2777</f>
        <v>18641</v>
      </c>
      <c r="K230" s="35"/>
    </row>
    <row r="231" spans="1:11" s="1" customFormat="1" ht="18">
      <c r="A231" s="106"/>
      <c r="B231" s="111" t="str">
        <f>'analisa SNI'!B2779</f>
        <v>J.9</v>
      </c>
      <c r="C231" s="92" t="str">
        <f>'analisa SNI'!E2779</f>
        <v>1 M' MEMASANG PIPA  PVC type AW Ø 11/4"</v>
      </c>
      <c r="D231" s="86"/>
      <c r="E231" s="86"/>
      <c r="F231" s="89"/>
      <c r="G231" s="455">
        <f>'analisa SNI'!I2783</f>
        <v>21896</v>
      </c>
      <c r="H231" s="456">
        <f>'analisa SNI'!I2789</f>
        <v>6194.4</v>
      </c>
      <c r="I231" s="455">
        <v>0</v>
      </c>
      <c r="J231" s="290">
        <f>'analisa SNI'!I2791</f>
        <v>28090</v>
      </c>
      <c r="K231" s="35"/>
    </row>
    <row r="232" spans="1:11" s="1" customFormat="1" ht="18">
      <c r="A232" s="106"/>
      <c r="B232" s="111" t="str">
        <f>'analisa SNI'!B2793</f>
        <v>J.10</v>
      </c>
      <c r="C232" s="92" t="str">
        <f>'analisa SNI'!E2793</f>
        <v>1 M' MEMASANG PIPA  PVC type AW Ø 11/2"</v>
      </c>
      <c r="D232" s="86"/>
      <c r="E232" s="86"/>
      <c r="F232" s="89"/>
      <c r="G232" s="455">
        <f>'analisa SNI'!I2797</f>
        <v>23936</v>
      </c>
      <c r="H232" s="456">
        <f>'analisa SNI'!I2803</f>
        <v>6672</v>
      </c>
      <c r="I232" s="455">
        <v>0</v>
      </c>
      <c r="J232" s="290">
        <f t="shared" si="3"/>
        <v>30608</v>
      </c>
      <c r="K232" s="35"/>
    </row>
    <row r="233" spans="1:11" s="1" customFormat="1" ht="18">
      <c r="A233" s="106"/>
      <c r="B233" s="111" t="str">
        <f>+'analisa SNI'!B2807</f>
        <v>J.11</v>
      </c>
      <c r="C233" s="92" t="str">
        <f>+'analisa SNI'!E2807</f>
        <v>1 M' Memasang Pipa PVC type AW Ø 2"</v>
      </c>
      <c r="D233" s="86"/>
      <c r="E233" s="86"/>
      <c r="F233" s="89"/>
      <c r="G233" s="455">
        <f>'analisa SNI'!I2811</f>
        <v>35224</v>
      </c>
      <c r="H233" s="456">
        <f>'analisa SNI'!I2817</f>
        <v>7149.6</v>
      </c>
      <c r="I233" s="455">
        <v>0</v>
      </c>
      <c r="J233" s="290">
        <f>'analisa SNI'!I2819</f>
        <v>42373</v>
      </c>
      <c r="K233" s="35"/>
    </row>
    <row r="234" spans="1:11" s="1" customFormat="1" ht="18">
      <c r="A234" s="106"/>
      <c r="B234" s="111" t="str">
        <f>'analisa SNI'!B2821</f>
        <v>J.12</v>
      </c>
      <c r="C234" s="92" t="str">
        <f>'analisa SNI'!E2821</f>
        <v>1 M' MEMASANG PIPA  PVC type AW Ø 21/2"</v>
      </c>
      <c r="D234" s="86"/>
      <c r="E234" s="86"/>
      <c r="F234" s="89"/>
      <c r="G234" s="455">
        <f>'analisa SNI'!I2825</f>
        <v>44880</v>
      </c>
      <c r="H234" s="456">
        <f>'analisa SNI'!I2831</f>
        <v>8940.900000000001</v>
      </c>
      <c r="I234" s="455">
        <v>0</v>
      </c>
      <c r="J234" s="290">
        <f>'analisa SNI'!I2833</f>
        <v>53820</v>
      </c>
      <c r="K234" s="35"/>
    </row>
    <row r="235" spans="1:11" s="1" customFormat="1" ht="18">
      <c r="A235" s="106"/>
      <c r="B235" s="111" t="str">
        <f>+'analisa SNI'!B2835</f>
        <v>J.13</v>
      </c>
      <c r="C235" s="92" t="str">
        <f>+'analisa SNI'!E2835</f>
        <v>1 M' Memasang Pipa PVC type AW Ø 3"</v>
      </c>
      <c r="D235" s="86"/>
      <c r="E235" s="86"/>
      <c r="F235" s="89"/>
      <c r="G235" s="455">
        <f>'analisa SNI'!I2839</f>
        <v>65144</v>
      </c>
      <c r="H235" s="456">
        <f>'analisa SNI'!I2845</f>
        <v>10726.8</v>
      </c>
      <c r="I235" s="455">
        <v>0</v>
      </c>
      <c r="J235" s="290">
        <f>'analisa SNI'!I2847</f>
        <v>75870</v>
      </c>
      <c r="K235" s="35"/>
    </row>
    <row r="236" spans="1:11" s="1" customFormat="1" ht="18">
      <c r="A236" s="106"/>
      <c r="B236" s="111" t="str">
        <f>+'analisa SNI'!B2849</f>
        <v>J.14</v>
      </c>
      <c r="C236" s="92" t="str">
        <f>+'analisa SNI'!E2849</f>
        <v>1 M' Pasangan Pipa PVC 1"</v>
      </c>
      <c r="D236" s="86"/>
      <c r="E236" s="86"/>
      <c r="F236" s="89"/>
      <c r="G236" s="455">
        <f>'analisa SNI'!I2853</f>
        <v>1092</v>
      </c>
      <c r="H236" s="456">
        <f>'analisa SNI'!I2858</f>
        <v>7080</v>
      </c>
      <c r="I236" s="456">
        <f>'analisa SNI'!I2861</f>
        <v>15.1</v>
      </c>
      <c r="J236" s="290">
        <f>'analisa SNI'!I2863</f>
        <v>8187</v>
      </c>
      <c r="K236" s="35"/>
    </row>
    <row r="237" spans="1:11" s="1" customFormat="1" ht="18">
      <c r="A237" s="106"/>
      <c r="B237" s="111" t="str">
        <f>+'analisa SNI'!B2865</f>
        <v>J.15</v>
      </c>
      <c r="C237" s="92" t="str">
        <f>+'analisa SNI'!E2865</f>
        <v>1 M' Pasangan Pipa PVC 1 1/4"</v>
      </c>
      <c r="D237" s="86"/>
      <c r="E237" s="86"/>
      <c r="F237" s="89"/>
      <c r="G237" s="455">
        <f>'analisa SNI'!I2869</f>
        <v>2184</v>
      </c>
      <c r="H237" s="456">
        <f>'analisa SNI'!I2874</f>
        <v>11670</v>
      </c>
      <c r="I237" s="456">
        <f>'analisa SNI'!I2877</f>
        <v>30.2</v>
      </c>
      <c r="J237" s="290">
        <f>'analisa SNI'!I2879</f>
        <v>13884</v>
      </c>
      <c r="K237" s="35"/>
    </row>
    <row r="238" spans="1:11" s="1" customFormat="1" ht="18">
      <c r="A238" s="106"/>
      <c r="B238" s="111" t="str">
        <f>+'analisa SNI'!B2881</f>
        <v>J.16</v>
      </c>
      <c r="C238" s="92" t="str">
        <f>+'analisa SNI'!E2881</f>
        <v>1 M' Pasangan Pipa PVC 1 1/2"</v>
      </c>
      <c r="D238" s="86"/>
      <c r="E238" s="86"/>
      <c r="F238" s="89"/>
      <c r="G238" s="455">
        <f>'analisa SNI'!I2885</f>
        <v>4392</v>
      </c>
      <c r="H238" s="456">
        <f>'analisa SNI'!I2890</f>
        <v>10767</v>
      </c>
      <c r="I238" s="456">
        <f>'analisa SNI'!I2893</f>
        <v>377.5</v>
      </c>
      <c r="J238" s="290">
        <f>'analisa SNI'!I2895</f>
        <v>15536</v>
      </c>
      <c r="K238" s="35"/>
    </row>
    <row r="239" spans="1:11" s="1" customFormat="1" ht="18">
      <c r="A239" s="106"/>
      <c r="B239" s="111" t="str">
        <f>+'analisa SNI'!B2897</f>
        <v>J.17</v>
      </c>
      <c r="C239" s="92" t="str">
        <f>+'analisa SNI'!E2897</f>
        <v>1 M' Pasangan Pipa PVC 2"</v>
      </c>
      <c r="D239" s="86"/>
      <c r="E239" s="86"/>
      <c r="F239" s="89"/>
      <c r="G239" s="455">
        <f>'analisa SNI'!I2901</f>
        <v>2296.7999999999997</v>
      </c>
      <c r="H239" s="456">
        <f>'analisa SNI'!I2906</f>
        <v>14160</v>
      </c>
      <c r="I239" s="456">
        <f>'analisa SNI'!I2909</f>
        <v>45.300000000000004</v>
      </c>
      <c r="J239" s="290">
        <f>'analisa SNI'!I2911</f>
        <v>16502</v>
      </c>
      <c r="K239" s="35"/>
    </row>
    <row r="240" spans="1:11" s="1" customFormat="1" ht="18">
      <c r="A240" s="106"/>
      <c r="B240" s="111" t="str">
        <f>+'analisa SNI'!B2914</f>
        <v>J.18</v>
      </c>
      <c r="C240" s="92" t="str">
        <f>+'analisa SNI'!E2914</f>
        <v>1 M' Pasangan Pipa PVC Ø 4"</v>
      </c>
      <c r="D240" s="86"/>
      <c r="E240" s="86"/>
      <c r="F240" s="89"/>
      <c r="G240" s="455">
        <f>'analisa SNI'!I2919</f>
        <v>19996.08</v>
      </c>
      <c r="H240" s="456">
        <f>'analisa SNI'!I2928</f>
        <v>14523</v>
      </c>
      <c r="I240" s="456">
        <f>'analisa SNI'!I2922</f>
        <v>755</v>
      </c>
      <c r="J240" s="290">
        <f>'analisa SNI'!I2930</f>
        <v>35274</v>
      </c>
      <c r="K240" s="35"/>
    </row>
    <row r="241" spans="1:11" s="1" customFormat="1" ht="18">
      <c r="A241" s="106"/>
      <c r="B241" s="111" t="str">
        <f>+'analisa SNI'!B2932</f>
        <v>J.19</v>
      </c>
      <c r="C241" s="92" t="str">
        <f>+'analisa SNI'!E2932</f>
        <v>1 M' Pasangan Pipa PVC Ø 6"</v>
      </c>
      <c r="D241" s="86"/>
      <c r="E241" s="86"/>
      <c r="F241" s="89"/>
      <c r="G241" s="455">
        <f>'analisa SNI'!I2937</f>
        <v>25416.960000000003</v>
      </c>
      <c r="H241" s="456">
        <f>'analisa SNI'!I2946</f>
        <v>23865</v>
      </c>
      <c r="I241" s="456">
        <f>'analisa SNI'!I2940</f>
        <v>1132.5</v>
      </c>
      <c r="J241" s="290">
        <f>'analisa SNI'!I2948</f>
        <v>50414</v>
      </c>
      <c r="K241" s="35"/>
    </row>
    <row r="242" spans="1:11" s="31" customFormat="1" ht="18">
      <c r="A242" s="116"/>
      <c r="B242" s="117" t="str">
        <f>'analisa SNI'!B2950</f>
        <v>J.20</v>
      </c>
      <c r="C242" s="93" t="str">
        <f>'analisa SNI'!E2950</f>
        <v>1  M2 PASANG PAVING BLOK 6 CM K : 300</v>
      </c>
      <c r="D242" s="95"/>
      <c r="E242" s="95"/>
      <c r="F242" s="94"/>
      <c r="G242" s="457">
        <f>'analisa SNI'!I2954</f>
        <v>121475</v>
      </c>
      <c r="H242" s="458">
        <f>'analisa SNI'!I2960</f>
        <v>25320</v>
      </c>
      <c r="I242" s="458">
        <f>'analisa SNI'!I2963</f>
        <v>755</v>
      </c>
      <c r="J242" s="290">
        <f t="shared" si="3"/>
        <v>147550</v>
      </c>
      <c r="K242" s="74"/>
    </row>
    <row r="243" spans="1:11" s="31" customFormat="1" ht="18">
      <c r="A243" s="116"/>
      <c r="B243" s="117" t="str">
        <f>'analisa SNI'!B2967</f>
        <v>J.21</v>
      </c>
      <c r="C243" s="93" t="str">
        <f>'analisa SNI'!E2967</f>
        <v>1  M2 PASANG PAVING BLOK 6 CM K : 175</v>
      </c>
      <c r="D243" s="95"/>
      <c r="E243" s="95"/>
      <c r="F243" s="94"/>
      <c r="G243" s="457">
        <f>'analisa SNI'!I2971</f>
        <v>86125</v>
      </c>
      <c r="H243" s="458">
        <f>'analisa SNI'!I2977</f>
        <v>25320</v>
      </c>
      <c r="I243" s="458">
        <f>'analisa SNI'!I2980</f>
        <v>755</v>
      </c>
      <c r="J243" s="290">
        <f t="shared" si="3"/>
        <v>112200</v>
      </c>
      <c r="K243" s="74"/>
    </row>
    <row r="244" spans="1:11" s="31" customFormat="1" ht="18">
      <c r="A244" s="116"/>
      <c r="B244" s="117" t="str">
        <f>'analisa SNI'!B2984</f>
        <v>J.22</v>
      </c>
      <c r="C244" s="93" t="str">
        <f>'analisa SNI'!E2984</f>
        <v>1  M2 PASANG PAVING BLOK 8 CM K ; 300</v>
      </c>
      <c r="D244" s="95"/>
      <c r="E244" s="95"/>
      <c r="F244" s="94"/>
      <c r="G244" s="457">
        <f>'analisa SNI'!I2988</f>
        <v>157330</v>
      </c>
      <c r="H244" s="458">
        <f>'analisa SNI'!I2994</f>
        <v>25320</v>
      </c>
      <c r="I244" s="458">
        <f>'analisa SNI'!I2997</f>
        <v>755</v>
      </c>
      <c r="J244" s="290">
        <f t="shared" si="3"/>
        <v>183405</v>
      </c>
      <c r="K244" s="74"/>
    </row>
    <row r="245" spans="1:11" s="31" customFormat="1" ht="18">
      <c r="A245" s="116"/>
      <c r="B245" s="117" t="str">
        <f>'analisa SNI'!B3001</f>
        <v>J.23</v>
      </c>
      <c r="C245" s="93" t="str">
        <f>'analisa SNI'!E3001</f>
        <v>1  M2 PASANG PAVING BLOK 8 CM K: 175</v>
      </c>
      <c r="D245" s="95"/>
      <c r="E245" s="95"/>
      <c r="F245" s="94"/>
      <c r="G245" s="457">
        <f>'analisa SNI'!I3005</f>
        <v>98750</v>
      </c>
      <c r="H245" s="458">
        <f>'analisa SNI'!I3011</f>
        <v>25320</v>
      </c>
      <c r="I245" s="458">
        <f>'analisa SNI'!I3014</f>
        <v>755</v>
      </c>
      <c r="J245" s="290">
        <f t="shared" si="3"/>
        <v>124825</v>
      </c>
      <c r="K245" s="74"/>
    </row>
    <row r="246" spans="1:11" s="31" customFormat="1" ht="18">
      <c r="A246" s="116"/>
      <c r="B246" s="117" t="str">
        <f>'analisa SNI'!B3018</f>
        <v>J.24</v>
      </c>
      <c r="C246" s="93" t="str">
        <f>'analisa SNI'!E3018</f>
        <v>1  M2 PASANGAN PAVING BLOK WARNA 6 CM K: 175</v>
      </c>
      <c r="D246" s="95"/>
      <c r="E246" s="95"/>
      <c r="F246" s="94"/>
      <c r="G246" s="457">
        <f>'analisa SNI'!I3022</f>
        <v>88650</v>
      </c>
      <c r="H246" s="458">
        <f>'analisa SNI'!I3028</f>
        <v>25320</v>
      </c>
      <c r="I246" s="458">
        <f>'analisa SNI'!I3031</f>
        <v>755</v>
      </c>
      <c r="J246" s="290">
        <f t="shared" si="3"/>
        <v>114725</v>
      </c>
      <c r="K246" s="74"/>
    </row>
    <row r="247" spans="1:11" s="31" customFormat="1" ht="18">
      <c r="A247" s="116"/>
      <c r="B247" s="117" t="str">
        <f>+'analisa SNI'!B3035</f>
        <v>J.25</v>
      </c>
      <c r="C247" s="93" t="str">
        <f>+'analisa SNI'!E3035</f>
        <v>1  M2 PASANGAN PAVING BLOK WARNA 6 CM K: 250</v>
      </c>
      <c r="D247" s="95"/>
      <c r="E247" s="95"/>
      <c r="F247" s="94"/>
      <c r="G247" s="457">
        <f>'analisa SNI'!I3039</f>
        <v>120843.75</v>
      </c>
      <c r="H247" s="458">
        <f>'analisa SNI'!I3045</f>
        <v>25320</v>
      </c>
      <c r="I247" s="458">
        <f>'analisa SNI'!I3048</f>
        <v>755</v>
      </c>
      <c r="J247" s="290">
        <f>'analisa SNI'!I3050</f>
        <v>146918</v>
      </c>
      <c r="K247" s="74"/>
    </row>
    <row r="248" spans="1:11" s="31" customFormat="1" ht="18">
      <c r="A248" s="116"/>
      <c r="B248" s="117" t="str">
        <f>'analisa SNI'!B3052</f>
        <v>J.26</v>
      </c>
      <c r="C248" s="93" t="str">
        <f>'analisa SNI'!E3052</f>
        <v>1  M2 PASANGAN PAVING BLOK WARNA 8 CM K: 175</v>
      </c>
      <c r="D248" s="95"/>
      <c r="E248" s="95"/>
      <c r="F248" s="94"/>
      <c r="G248" s="457">
        <f>'analisa SNI'!I3056</f>
        <v>101275</v>
      </c>
      <c r="H248" s="458">
        <f>'analisa SNI'!I3062</f>
        <v>25320</v>
      </c>
      <c r="I248" s="458">
        <f>'analisa SNI'!I3065</f>
        <v>755</v>
      </c>
      <c r="J248" s="290">
        <f t="shared" si="3"/>
        <v>127350</v>
      </c>
      <c r="K248" s="74"/>
    </row>
    <row r="249" spans="1:11" s="31" customFormat="1" ht="18">
      <c r="A249" s="116"/>
      <c r="B249" s="403" t="str">
        <f>'analisa SNI'!B3069</f>
        <v>J.27</v>
      </c>
      <c r="C249" s="405" t="str">
        <f>'analisa SNI'!E3069</f>
        <v>1  M2 LAPISAN PENGISI / PENUTUP DENGAN ASPAL PANAS TEBAL 3 CM</v>
      </c>
      <c r="D249" s="95"/>
      <c r="E249" s="95"/>
      <c r="F249" s="405"/>
      <c r="G249" s="463">
        <f>'analisa SNI'!I3076</f>
        <v>49966</v>
      </c>
      <c r="H249" s="464">
        <f>'analisa SNI'!I3080</f>
        <v>3840</v>
      </c>
      <c r="I249" s="464">
        <f>'analisa SNI'!I3084</f>
        <v>646.8</v>
      </c>
      <c r="J249" s="290">
        <f>'analisa SNI'!I3086</f>
        <v>54452</v>
      </c>
      <c r="K249" s="74"/>
    </row>
    <row r="250" spans="1:11" s="31" customFormat="1" ht="18">
      <c r="A250" s="116"/>
      <c r="B250" s="403" t="str">
        <f>'analisa SNI'!B3088</f>
        <v>J.28</v>
      </c>
      <c r="C250" s="404" t="str">
        <f>'analisa SNI'!E3088</f>
        <v>MENGGILAS JALAN 1 HARI DIPERLUKAN</v>
      </c>
      <c r="D250" s="95"/>
      <c r="E250" s="95"/>
      <c r="F250" s="405"/>
      <c r="G250" s="455">
        <v>0</v>
      </c>
      <c r="H250" s="464">
        <f>'analisa SNI'!I3094</f>
        <v>345000</v>
      </c>
      <c r="I250" s="464">
        <f>'analisa SNI'!I3102</f>
        <v>178525</v>
      </c>
      <c r="J250" s="290">
        <f t="shared" si="3"/>
        <v>523525</v>
      </c>
      <c r="K250" s="74"/>
    </row>
    <row r="251" spans="1:11" s="1" customFormat="1" ht="18">
      <c r="A251" s="106"/>
      <c r="B251" s="107" t="str">
        <f>'analisa SNI'!B3108</f>
        <v>J.28a</v>
      </c>
      <c r="C251" s="88" t="str">
        <f>'analisa SNI'!D3108</f>
        <v>MENGGILAS 1 M2 LAPIS KULIT PENAHAN</v>
      </c>
      <c r="D251" s="86"/>
      <c r="E251" s="86"/>
      <c r="F251" s="85"/>
      <c r="G251" s="455">
        <v>0</v>
      </c>
      <c r="H251" s="455">
        <v>0</v>
      </c>
      <c r="I251" s="455">
        <v>0</v>
      </c>
      <c r="J251" s="290">
        <f>'analisa SNI'!I3108</f>
        <v>3490</v>
      </c>
      <c r="K251" s="35"/>
    </row>
    <row r="252" spans="1:11" s="1" customFormat="1" ht="18">
      <c r="A252" s="106"/>
      <c r="B252" s="107" t="str">
        <f>'analisa SNI'!B3109</f>
        <v>J.28b</v>
      </c>
      <c r="C252" s="88" t="str">
        <f>'analisa SNI'!D3109</f>
        <v>MENGGILAS 1 M2 LAPIS KULIT PERTEGARAN</v>
      </c>
      <c r="D252" s="86"/>
      <c r="E252" s="86"/>
      <c r="F252" s="85"/>
      <c r="G252" s="455">
        <v>0</v>
      </c>
      <c r="H252" s="455">
        <v>0</v>
      </c>
      <c r="I252" s="455">
        <v>0</v>
      </c>
      <c r="J252" s="290">
        <f>'analisa SNI'!I3109</f>
        <v>1745</v>
      </c>
      <c r="K252" s="35"/>
    </row>
    <row r="253" spans="1:11" s="1" customFormat="1" ht="18">
      <c r="A253" s="106"/>
      <c r="B253" s="107" t="str">
        <f>'analisa SNI'!B3110</f>
        <v>J.28c</v>
      </c>
      <c r="C253" s="88" t="str">
        <f>'analisa SNI'!D3110</f>
        <v>MENGGILAS LAPIS AUS ( PENETRASI )</v>
      </c>
      <c r="D253" s="86"/>
      <c r="E253" s="86"/>
      <c r="F253" s="85"/>
      <c r="G253" s="455">
        <v>0</v>
      </c>
      <c r="H253" s="455">
        <v>0</v>
      </c>
      <c r="I253" s="455">
        <v>0</v>
      </c>
      <c r="J253" s="290">
        <f>'analisa SNI'!I3110</f>
        <v>1047</v>
      </c>
      <c r="K253" s="35"/>
    </row>
    <row r="254" spans="1:11" s="1" customFormat="1" ht="18">
      <c r="A254" s="106"/>
      <c r="B254" s="107" t="str">
        <f>'analisa SNI'!B3111</f>
        <v>J.28d</v>
      </c>
      <c r="C254" s="88" t="str">
        <f>'analisa SNI'!D3111</f>
        <v>MENGGILAS RINGAN 1 M2 OPERPENTING</v>
      </c>
      <c r="D254" s="86"/>
      <c r="E254" s="86"/>
      <c r="F254" s="85"/>
      <c r="G254" s="455">
        <v>0</v>
      </c>
      <c r="H254" s="455">
        <v>0</v>
      </c>
      <c r="I254" s="455">
        <v>0</v>
      </c>
      <c r="J254" s="290">
        <f>'analisa SNI'!I3111</f>
        <v>130</v>
      </c>
      <c r="K254" s="35"/>
    </row>
    <row r="255" spans="1:11" s="1" customFormat="1" ht="18">
      <c r="A255" s="106"/>
      <c r="B255" s="107" t="str">
        <f>'analisa SNI'!B3113</f>
        <v>J.29</v>
      </c>
      <c r="C255" s="85" t="str">
        <f>'analisa SNI'!E3113</f>
        <v>100 M2 PENGASPALAN SHEET (LATASIR) TEBAL 1 CM JERENG</v>
      </c>
      <c r="D255" s="86"/>
      <c r="E255" s="86"/>
      <c r="F255" s="85"/>
      <c r="G255" s="461">
        <f>'analisa SNI'!I3118</f>
        <v>1828300</v>
      </c>
      <c r="H255" s="462">
        <f>'analisa SNI'!I3122</f>
        <v>319800</v>
      </c>
      <c r="I255" s="462">
        <v>0</v>
      </c>
      <c r="J255" s="290">
        <f t="shared" si="3"/>
        <v>2148100</v>
      </c>
      <c r="K255" s="35"/>
    </row>
    <row r="256" spans="1:11" s="1" customFormat="1" ht="18">
      <c r="A256" s="106"/>
      <c r="B256" s="107" t="str">
        <f>'analisa SNI'!B3126</f>
        <v>J.30</v>
      </c>
      <c r="C256" s="85" t="str">
        <f>'analisa SNI'!E3126</f>
        <v>1M2 ASPAL SAND SHEET TEBAL 2 CM JERENG ( 1 CM PADAT )</v>
      </c>
      <c r="D256" s="86"/>
      <c r="E256" s="86"/>
      <c r="F256" s="85"/>
      <c r="G256" s="461">
        <f>'analisa SNI'!I3130</f>
        <v>48962</v>
      </c>
      <c r="H256" s="462">
        <f>'analisa SNI'!I3134</f>
        <v>1797</v>
      </c>
      <c r="I256" s="462">
        <v>0</v>
      </c>
      <c r="J256" s="290">
        <f t="shared" si="3"/>
        <v>50759</v>
      </c>
      <c r="K256" s="35"/>
    </row>
    <row r="257" spans="1:11" s="1" customFormat="1" ht="18">
      <c r="A257" s="106"/>
      <c r="B257" s="107" t="str">
        <f>'analisa SNI'!B3138</f>
        <v>J.31</v>
      </c>
      <c r="C257" s="85" t="str">
        <f>'analisa SNI'!E3138</f>
        <v>1M2 ASPAL SAND SHEET TEBAL 3 CM JERENG ( 2 CM PADAT )</v>
      </c>
      <c r="D257" s="86"/>
      <c r="E257" s="86"/>
      <c r="F257" s="85"/>
      <c r="G257" s="461">
        <f>'analisa SNI'!I3142</f>
        <v>70443</v>
      </c>
      <c r="H257" s="455">
        <f>'analisa SNI'!I3146</f>
        <v>1797</v>
      </c>
      <c r="I257" s="462">
        <f>'analisa SNI'!I3143</f>
        <v>0</v>
      </c>
      <c r="J257" s="290">
        <f t="shared" si="3"/>
        <v>72240</v>
      </c>
      <c r="K257" s="35"/>
    </row>
    <row r="258" spans="1:11" s="31" customFormat="1" ht="18">
      <c r="A258" s="116"/>
      <c r="B258" s="403" t="str">
        <f>+'analisa SNI'!B3150</f>
        <v>J.32</v>
      </c>
      <c r="C258" s="405" t="str">
        <f>+'analisa SNI'!E3150</f>
        <v>1 M3 PASIR DIBAWAH ALAS JALAN TIAP 1 M3 LAPIS PASIR</v>
      </c>
      <c r="D258" s="95"/>
      <c r="E258" s="95"/>
      <c r="F258" s="405"/>
      <c r="G258" s="463">
        <f>'analisa SNI'!I3153</f>
        <v>81600</v>
      </c>
      <c r="H258" s="464">
        <f>'analisa SNI'!I3157</f>
        <v>14364</v>
      </c>
      <c r="I258" s="464">
        <f>'analisa SNI'!I3160</f>
        <v>1812</v>
      </c>
      <c r="J258" s="290">
        <f t="shared" si="3"/>
        <v>97776</v>
      </c>
      <c r="K258" s="74"/>
    </row>
    <row r="259" spans="1:11" s="31" customFormat="1" ht="18">
      <c r="A259" s="116"/>
      <c r="B259" s="403" t="str">
        <f>+'analisa SNI'!B3164</f>
        <v>J.33</v>
      </c>
      <c r="C259" s="405" t="str">
        <f>+'analisa SNI'!E3164</f>
        <v>1 M2 PAS ONDERLAG BATU BELAH TEBAL 15 CM</v>
      </c>
      <c r="D259" s="95"/>
      <c r="E259" s="95"/>
      <c r="F259" s="405"/>
      <c r="G259" s="463">
        <f>'analisa SNI'!I3168</f>
        <v>28400</v>
      </c>
      <c r="H259" s="464">
        <f>'analisa SNI'!I3172</f>
        <v>14412</v>
      </c>
      <c r="I259" s="464">
        <f>'analisa SNI'!I3176</f>
        <v>2412</v>
      </c>
      <c r="J259" s="290">
        <f t="shared" si="3"/>
        <v>45224</v>
      </c>
      <c r="K259" s="74"/>
    </row>
    <row r="260" spans="1:11" s="31" customFormat="1" ht="18">
      <c r="A260" s="116"/>
      <c r="B260" s="403" t="str">
        <f>+'analisa SNI'!B3180</f>
        <v>J.34</v>
      </c>
      <c r="C260" s="405" t="str">
        <f>+'analisa SNI'!E3180</f>
        <v>1 M2 PAS BATU LAPIS ATAS TEBAL 6 CM</v>
      </c>
      <c r="D260" s="95"/>
      <c r="E260" s="95"/>
      <c r="F260" s="405"/>
      <c r="G260" s="463">
        <f>'analisa SNI'!I3184</f>
        <v>13520</v>
      </c>
      <c r="H260" s="464">
        <f>'analisa SNI'!I3188</f>
        <v>2882.4</v>
      </c>
      <c r="I260" s="464">
        <f>'analisa SNI'!I3192</f>
        <v>2412</v>
      </c>
      <c r="J260" s="290">
        <f t="shared" si="3"/>
        <v>18814.4</v>
      </c>
      <c r="K260" s="74"/>
    </row>
    <row r="261" spans="1:11" s="1" customFormat="1" ht="18">
      <c r="A261" s="106"/>
      <c r="B261" s="107" t="str">
        <f>+'analisa SNI'!B3196</f>
        <v>J.35</v>
      </c>
      <c r="C261" s="85" t="str">
        <f>+'analisa SNI'!E3196</f>
        <v>1 BTG/4 M PENGADAAN DAN PEMASANGAN CERUCUK</v>
      </c>
      <c r="D261" s="86"/>
      <c r="E261" s="86"/>
      <c r="F261" s="85"/>
      <c r="G261" s="461">
        <f>'analisa SNI'!I3199</f>
        <v>39000</v>
      </c>
      <c r="H261" s="462">
        <f>'analisa SNI'!I3205</f>
        <v>12456</v>
      </c>
      <c r="I261" s="462">
        <f>'analisa SNI'!I3208</f>
        <v>1510</v>
      </c>
      <c r="J261" s="290">
        <f t="shared" si="3"/>
        <v>52966</v>
      </c>
      <c r="K261" s="35"/>
    </row>
    <row r="262" spans="1:11" s="1" customFormat="1" ht="18">
      <c r="A262" s="106"/>
      <c r="B262" s="107" t="str">
        <f>+'analisa SNI'!B3212</f>
        <v>J.36</v>
      </c>
      <c r="C262" s="85" t="str">
        <f>+'analisa SNI'!E3212</f>
        <v>1 UNIT BOX PRECAST 100 x 100 x 120 x 15 , TERPASANG</v>
      </c>
      <c r="D262" s="86"/>
      <c r="E262" s="86"/>
      <c r="F262" s="85"/>
      <c r="G262" s="461">
        <f>'analisa SNI'!I3217</f>
        <v>6606000</v>
      </c>
      <c r="H262" s="462">
        <f>'analisa SNI'!I3222</f>
        <v>173400</v>
      </c>
      <c r="I262" s="462">
        <f>'analisa SNI'!I3225</f>
        <v>15100</v>
      </c>
      <c r="J262" s="290">
        <f t="shared" si="3"/>
        <v>6794500</v>
      </c>
      <c r="K262" s="35"/>
    </row>
    <row r="263" spans="1:11" s="1" customFormat="1" ht="18">
      <c r="A263" s="106"/>
      <c r="B263" s="107" t="str">
        <f>+'analisa SNI'!B3229</f>
        <v>J.37</v>
      </c>
      <c r="C263" s="85" t="str">
        <f>+'analisa SNI'!E3229</f>
        <v>1 UNIT BOX PRECAST 150 x 100 x 120 x 15 , TERPASANG</v>
      </c>
      <c r="D263" s="86"/>
      <c r="E263" s="86"/>
      <c r="F263" s="85"/>
      <c r="G263" s="461">
        <f>'analisa SNI'!I3234</f>
        <v>8276000</v>
      </c>
      <c r="H263" s="462">
        <f>'analisa SNI'!I3239</f>
        <v>177000</v>
      </c>
      <c r="I263" s="462">
        <f>'analisa SNI'!I3242</f>
        <v>15100</v>
      </c>
      <c r="J263" s="290">
        <f t="shared" si="3"/>
        <v>8468100</v>
      </c>
      <c r="K263" s="35"/>
    </row>
    <row r="264" spans="1:11" s="1" customFormat="1" ht="18">
      <c r="A264" s="106"/>
      <c r="B264" s="107" t="str">
        <f>+'analisa SNI'!B3246</f>
        <v>J.38</v>
      </c>
      <c r="C264" s="85" t="str">
        <f>+'analisa SNI'!E3246</f>
        <v>1 UNIT BOX PRECAST 150 x 150 x 120 x 15 , TERPASANG</v>
      </c>
      <c r="D264" s="86"/>
      <c r="E264" s="86"/>
      <c r="F264" s="85"/>
      <c r="G264" s="461">
        <f>'analisa SNI'!I3251</f>
        <v>9871200</v>
      </c>
      <c r="H264" s="462">
        <f>'analisa SNI'!I3256</f>
        <v>190500</v>
      </c>
      <c r="I264" s="462">
        <f>'analisa SNI'!I3259</f>
        <v>15100</v>
      </c>
      <c r="J264" s="290">
        <f t="shared" si="3"/>
        <v>10076800</v>
      </c>
      <c r="K264" s="35"/>
    </row>
    <row r="265" spans="1:11" s="1" customFormat="1" ht="18">
      <c r="A265" s="106"/>
      <c r="B265" s="107" t="str">
        <f>+'analisa SNI'!B3263</f>
        <v>J.39</v>
      </c>
      <c r="C265" s="85" t="str">
        <f>+'analisa SNI'!E3263</f>
        <v>1 UNIT BOX PRECAST 200 x 150 x 120 x 20 , TERPASANG</v>
      </c>
      <c r="D265" s="86"/>
      <c r="E265" s="86"/>
      <c r="F265" s="85"/>
      <c r="G265" s="461">
        <f>'analisa SNI'!I3268</f>
        <v>15372000</v>
      </c>
      <c r="H265" s="462">
        <f>'analisa SNI'!I3273</f>
        <v>204000</v>
      </c>
      <c r="I265" s="462">
        <f>'analisa SNI'!I3276</f>
        <v>15100</v>
      </c>
      <c r="J265" s="290">
        <f t="shared" si="3"/>
        <v>15591100</v>
      </c>
      <c r="K265" s="35"/>
    </row>
    <row r="266" spans="1:11" s="1" customFormat="1" ht="18">
      <c r="A266" s="106"/>
      <c r="B266" s="107" t="str">
        <f>+'analisa SNI'!B3280</f>
        <v>J.40</v>
      </c>
      <c r="C266" s="85" t="str">
        <f>+'analisa SNI'!E3280</f>
        <v>1 UNIT BOX PRECAST 300 x 100 x 120 x 20 , TERPASANG</v>
      </c>
      <c r="D266" s="86"/>
      <c r="E266" s="86"/>
      <c r="F266" s="85"/>
      <c r="G266" s="461">
        <f>'analisa SNI'!I3285</f>
        <v>17658000</v>
      </c>
      <c r="H266" s="462">
        <f>'analisa SNI'!I3290</f>
        <v>217500</v>
      </c>
      <c r="I266" s="462">
        <f>'analisa SNI'!I3293</f>
        <v>15100</v>
      </c>
      <c r="J266" s="290">
        <f t="shared" si="3"/>
        <v>17890600</v>
      </c>
      <c r="K266" s="35"/>
    </row>
    <row r="267" spans="1:12" s="1" customFormat="1" ht="18">
      <c r="A267" s="106"/>
      <c r="B267" s="107" t="str">
        <f>+'analisa SNI'!B3297</f>
        <v>J.41</v>
      </c>
      <c r="C267" s="85" t="str">
        <f>+'analisa SNI'!E3297</f>
        <v>1 UNIT BOX PRECAST 380 x 350 x 120 x 20 , TERPASANG</v>
      </c>
      <c r="D267" s="86"/>
      <c r="E267" s="86"/>
      <c r="F267" s="85"/>
      <c r="G267" s="461">
        <f>'analisa SNI'!I3302</f>
        <v>32166000</v>
      </c>
      <c r="H267" s="462">
        <f>'analisa SNI'!I3307</f>
        <v>231000</v>
      </c>
      <c r="I267" s="462">
        <f>'analisa SNI'!I3310</f>
        <v>15100</v>
      </c>
      <c r="J267" s="290">
        <f t="shared" si="3"/>
        <v>32412100</v>
      </c>
      <c r="K267" s="35"/>
      <c r="L267" s="1" t="s">
        <v>755</v>
      </c>
    </row>
    <row r="268" spans="1:11" s="1" customFormat="1" ht="18">
      <c r="A268" s="106"/>
      <c r="B268" s="107" t="str">
        <f>+'analisa SNI'!B3314</f>
        <v>J.42</v>
      </c>
      <c r="C268" s="85" t="str">
        <f>+'analisa SNI'!E3314</f>
        <v>1 UNIT BOX PRECAST 420 x 300 x 120 x 25 , TERPASANG</v>
      </c>
      <c r="D268" s="86"/>
      <c r="E268" s="86"/>
      <c r="F268" s="85"/>
      <c r="G268" s="461">
        <f>'analisa SNI'!I3319</f>
        <v>39510000</v>
      </c>
      <c r="H268" s="462">
        <f>'analisa SNI'!I3324</f>
        <v>244500</v>
      </c>
      <c r="I268" s="462">
        <f>'analisa SNI'!I3327</f>
        <v>15100</v>
      </c>
      <c r="J268" s="290">
        <f t="shared" si="3"/>
        <v>39769600</v>
      </c>
      <c r="K268" s="35"/>
    </row>
    <row r="269" spans="1:11" s="1" customFormat="1" ht="18">
      <c r="A269" s="106"/>
      <c r="B269" s="107" t="str">
        <f>+'analisa SNI'!B3331</f>
        <v>J.43</v>
      </c>
      <c r="C269" s="85" t="str">
        <f>+'analisa SNI'!E3331</f>
        <v>1 UNIT RPC 500 x 2500, TERPASANG</v>
      </c>
      <c r="D269" s="86"/>
      <c r="E269" s="86"/>
      <c r="F269" s="85"/>
      <c r="G269" s="461">
        <f>'analisa SNI'!I3335</f>
        <v>230900</v>
      </c>
      <c r="H269" s="462">
        <f>'analisa SNI'!I3340</f>
        <v>150300</v>
      </c>
      <c r="I269" s="462">
        <f>'analisa SNI'!I3343</f>
        <v>15100</v>
      </c>
      <c r="J269" s="290">
        <f t="shared" si="3"/>
        <v>396300</v>
      </c>
      <c r="K269" s="35"/>
    </row>
    <row r="270" spans="1:11" s="1" customFormat="1" ht="18">
      <c r="A270" s="106"/>
      <c r="B270" s="107" t="str">
        <f>+'analisa SNI'!B3347</f>
        <v>J.44</v>
      </c>
      <c r="C270" s="85" t="str">
        <f>+'analisa SNI'!E3347</f>
        <v>1 UNIT RPC 800 x 2500, TERPASANG</v>
      </c>
      <c r="D270" s="86"/>
      <c r="E270" s="86"/>
      <c r="F270" s="85"/>
      <c r="G270" s="461">
        <f>'analisa SNI'!I3351</f>
        <v>230900</v>
      </c>
      <c r="H270" s="462">
        <f>'analisa SNI'!I3356</f>
        <v>150300</v>
      </c>
      <c r="I270" s="462">
        <f>'analisa SNI'!I3359</f>
        <v>15100</v>
      </c>
      <c r="J270" s="290">
        <f t="shared" si="3"/>
        <v>396300</v>
      </c>
      <c r="K270" s="35"/>
    </row>
    <row r="271" spans="1:11" s="1" customFormat="1" ht="18">
      <c r="A271" s="106"/>
      <c r="B271" s="107"/>
      <c r="C271" s="85"/>
      <c r="D271" s="86"/>
      <c r="E271" s="86"/>
      <c r="F271" s="85"/>
      <c r="G271" s="461"/>
      <c r="H271" s="462"/>
      <c r="I271" s="462"/>
      <c r="J271" s="290"/>
      <c r="K271" s="35"/>
    </row>
    <row r="272" spans="1:12" s="1" customFormat="1" ht="18">
      <c r="A272" s="108" t="s">
        <v>562</v>
      </c>
      <c r="B272" s="109" t="str">
        <f>'analisa SNI'!B3363</f>
        <v>K</v>
      </c>
      <c r="C272" s="87" t="s">
        <v>563</v>
      </c>
      <c r="D272" s="86"/>
      <c r="E272" s="86"/>
      <c r="F272" s="84"/>
      <c r="G272" s="455"/>
      <c r="H272" s="456"/>
      <c r="I272" s="456"/>
      <c r="J272" s="290"/>
      <c r="K272" s="35"/>
      <c r="L272" s="1" t="s">
        <v>354</v>
      </c>
    </row>
    <row r="273" spans="1:12" s="1" customFormat="1" ht="18">
      <c r="A273" s="106"/>
      <c r="B273" s="110" t="str">
        <f>'analisa SNI'!B3364</f>
        <v>K.1</v>
      </c>
      <c r="C273" s="88" t="str">
        <f>'analisa SNI'!E3364</f>
        <v>1 Kg Memasang Besi Profil</v>
      </c>
      <c r="D273" s="86"/>
      <c r="E273" s="86"/>
      <c r="F273" s="89"/>
      <c r="G273" s="455">
        <f>'analisa SNI'!I3368</f>
        <v>24942</v>
      </c>
      <c r="H273" s="456">
        <f>'analisa SNI'!I3374</f>
        <v>5688</v>
      </c>
      <c r="I273" s="455">
        <v>0</v>
      </c>
      <c r="J273" s="290">
        <f aca="true" t="shared" si="4" ref="J273:J322">SUM(G273:I273)</f>
        <v>30630</v>
      </c>
      <c r="K273" s="35"/>
      <c r="L273" s="1" t="s">
        <v>356</v>
      </c>
    </row>
    <row r="274" spans="1:12" s="1" customFormat="1" ht="18">
      <c r="A274" s="106"/>
      <c r="B274" s="111" t="str">
        <f>'analisa SNI'!B3378</f>
        <v>K.2</v>
      </c>
      <c r="C274" s="88" t="str">
        <f>'analisa SNI'!E3378</f>
        <v>1 Kg Memasang Rangka Kuda-kuda Baja IWF</v>
      </c>
      <c r="D274" s="86"/>
      <c r="E274" s="86"/>
      <c r="F274" s="89"/>
      <c r="G274" s="455">
        <f>'analisa SNI'!I3381</f>
        <v>24494.999999999996</v>
      </c>
      <c r="H274" s="456">
        <f>'analisa SNI'!I3387</f>
        <v>5688</v>
      </c>
      <c r="I274" s="455">
        <v>0</v>
      </c>
      <c r="J274" s="290">
        <f t="shared" si="4"/>
        <v>30182.999999999996</v>
      </c>
      <c r="K274" s="35"/>
      <c r="L274" s="1" t="s">
        <v>397</v>
      </c>
    </row>
    <row r="275" spans="1:12" s="1" customFormat="1" ht="18">
      <c r="A275" s="106"/>
      <c r="B275" s="111" t="str">
        <f>'analisa SNI'!B3391</f>
        <v>K.3</v>
      </c>
      <c r="C275" s="88" t="str">
        <f>'analisa SNI'!E3391</f>
        <v>1 M' Memasang Talang Datar/Jurai , Seng BJLS 26 Lebar 90 cm </v>
      </c>
      <c r="D275" s="86"/>
      <c r="E275" s="86"/>
      <c r="F275" s="89"/>
      <c r="G275" s="455">
        <f>'analisa SNI'!I3396</f>
        <v>252667.5</v>
      </c>
      <c r="H275" s="456">
        <f>'analisa SNI'!I3402</f>
        <v>29430</v>
      </c>
      <c r="I275" s="455">
        <v>0</v>
      </c>
      <c r="J275" s="290">
        <f>'analisa SNI'!I3404</f>
        <v>282097</v>
      </c>
      <c r="K275" s="35"/>
      <c r="L275" s="1" t="s">
        <v>398</v>
      </c>
    </row>
    <row r="276" spans="1:12" s="1" customFormat="1" ht="18">
      <c r="A276" s="106"/>
      <c r="B276" s="111" t="str">
        <f>'analisa SNI'!B3406</f>
        <v>K.4</v>
      </c>
      <c r="C276" s="88" t="str">
        <f>'analisa SNI'!E3406</f>
        <v>1 M' Memasang Talang U 15 cm, Seng Plaat BJLS 26 lebar 45 cm</v>
      </c>
      <c r="D276" s="86"/>
      <c r="E276" s="86"/>
      <c r="F276" s="89"/>
      <c r="G276" s="455">
        <f>'analisa SNI'!I3412</f>
        <v>36175</v>
      </c>
      <c r="H276" s="456">
        <f>'analisa SNI'!I3418</f>
        <v>22656</v>
      </c>
      <c r="I276" s="455">
        <v>0</v>
      </c>
      <c r="J276" s="290">
        <f t="shared" si="4"/>
        <v>58831</v>
      </c>
      <c r="K276" s="35"/>
      <c r="L276" s="1" t="s">
        <v>399</v>
      </c>
    </row>
    <row r="277" spans="1:12" s="1" customFormat="1" ht="18">
      <c r="A277" s="106"/>
      <c r="B277" s="111"/>
      <c r="C277" s="88" t="str">
        <f>'analisa SNI'!E3407</f>
        <v>Lebar 45 cm </v>
      </c>
      <c r="D277" s="86"/>
      <c r="E277" s="86"/>
      <c r="F277" s="89"/>
      <c r="G277" s="455"/>
      <c r="H277" s="456"/>
      <c r="I277" s="456"/>
      <c r="J277" s="290"/>
      <c r="K277" s="35"/>
      <c r="L277" s="1" t="s">
        <v>421</v>
      </c>
    </row>
    <row r="278" spans="1:12" s="1" customFormat="1" ht="18">
      <c r="A278" s="112"/>
      <c r="B278" s="115"/>
      <c r="C278" s="85"/>
      <c r="D278" s="90"/>
      <c r="E278" s="90"/>
      <c r="F278" s="85"/>
      <c r="G278" s="461"/>
      <c r="H278" s="462"/>
      <c r="I278" s="462"/>
      <c r="J278" s="290"/>
      <c r="K278" s="35"/>
      <c r="L278" s="1" t="s">
        <v>624</v>
      </c>
    </row>
    <row r="279" spans="1:12" s="1" customFormat="1" ht="18">
      <c r="A279" s="108" t="s">
        <v>564</v>
      </c>
      <c r="B279" s="109" t="str">
        <f>'analisa SNI'!B3422</f>
        <v>L</v>
      </c>
      <c r="C279" s="87" t="str">
        <f>'analisa SNI'!E3422</f>
        <v>PEKERJAAN  KUNCI  dan KACA</v>
      </c>
      <c r="D279" s="86"/>
      <c r="E279" s="86"/>
      <c r="F279" s="85"/>
      <c r="G279" s="461"/>
      <c r="H279" s="462"/>
      <c r="I279" s="462"/>
      <c r="J279" s="290"/>
      <c r="K279" s="35"/>
      <c r="L279" s="1" t="s">
        <v>625</v>
      </c>
    </row>
    <row r="280" spans="1:12" s="1" customFormat="1" ht="18">
      <c r="A280" s="106"/>
      <c r="B280" s="110" t="str">
        <f>+'analisa SNI'!B3423</f>
        <v>L.1</v>
      </c>
      <c r="C280" s="88" t="str">
        <f>+'analisa SNI'!E3423</f>
        <v>1 BUAH Pasang Kunci Tanam Biasa</v>
      </c>
      <c r="D280" s="86"/>
      <c r="E280" s="86"/>
      <c r="F280" s="89"/>
      <c r="G280" s="455">
        <f>'analisa SNI'!I3426</f>
        <v>73500</v>
      </c>
      <c r="H280" s="456">
        <f>'analisa SNI'!I3432</f>
        <v>26640</v>
      </c>
      <c r="I280" s="455">
        <v>0</v>
      </c>
      <c r="J280" s="290">
        <f t="shared" si="4"/>
        <v>100140</v>
      </c>
      <c r="K280" s="35"/>
      <c r="L280" s="1" t="s">
        <v>422</v>
      </c>
    </row>
    <row r="281" spans="1:12" s="1" customFormat="1" ht="18">
      <c r="A281" s="106"/>
      <c r="B281" s="110" t="str">
        <f>+'analisa SNI'!B3436</f>
        <v>L.2</v>
      </c>
      <c r="C281" s="88" t="str">
        <f>+'analisa SNI'!E3436</f>
        <v>1 BUAH Pasang Kunci Tanam Kamar Mandi</v>
      </c>
      <c r="D281" s="86"/>
      <c r="E281" s="86"/>
      <c r="F281" s="89"/>
      <c r="G281" s="455">
        <f>'analisa SNI'!I3439</f>
        <v>73500</v>
      </c>
      <c r="H281" s="456">
        <f>'analisa SNI'!I3445</f>
        <v>26070</v>
      </c>
      <c r="I281" s="455">
        <v>0</v>
      </c>
      <c r="J281" s="290">
        <f t="shared" si="4"/>
        <v>99570</v>
      </c>
      <c r="K281" s="35"/>
      <c r="L281" s="1" t="s">
        <v>433</v>
      </c>
    </row>
    <row r="282" spans="1:12" s="1" customFormat="1" ht="18">
      <c r="A282" s="106"/>
      <c r="B282" s="110" t="str">
        <f>+'analisa SNI'!B3449</f>
        <v>L.3</v>
      </c>
      <c r="C282" s="88" t="str">
        <f>+'analisa SNI'!E3449</f>
        <v>1 BUAH Pasang Engsel Pintu</v>
      </c>
      <c r="D282" s="86"/>
      <c r="E282" s="86"/>
      <c r="F282" s="89"/>
      <c r="G282" s="455">
        <f>'analisa SNI'!I3452</f>
        <v>8000</v>
      </c>
      <c r="H282" s="456">
        <f>'analisa SNI'!I3458</f>
        <v>9038.4</v>
      </c>
      <c r="I282" s="455">
        <v>0</v>
      </c>
      <c r="J282" s="290">
        <f t="shared" si="4"/>
        <v>17038.4</v>
      </c>
      <c r="K282" s="35"/>
      <c r="L282" s="1" t="s">
        <v>434</v>
      </c>
    </row>
    <row r="283" spans="1:12" s="1" customFormat="1" ht="18">
      <c r="A283" s="106"/>
      <c r="B283" s="110" t="str">
        <f>+'analisa SNI'!B3462</f>
        <v>L.4</v>
      </c>
      <c r="C283" s="88" t="str">
        <f>+'analisa SNI'!E3462</f>
        <v>1 BUAH Pasang Engsel Jendela Kupu-kupu</v>
      </c>
      <c r="D283" s="86"/>
      <c r="E283" s="86"/>
      <c r="F283" s="89"/>
      <c r="G283" s="455">
        <f>'analisa SNI'!I3465</f>
        <v>8000</v>
      </c>
      <c r="H283" s="456">
        <f>'analisa SNI'!I3471</f>
        <v>6240</v>
      </c>
      <c r="I283" s="455">
        <v>0</v>
      </c>
      <c r="J283" s="290">
        <f t="shared" si="4"/>
        <v>14240</v>
      </c>
      <c r="K283" s="35"/>
      <c r="L283" s="1" t="s">
        <v>435</v>
      </c>
    </row>
    <row r="284" spans="1:12" s="1" customFormat="1" ht="18">
      <c r="A284" s="106"/>
      <c r="B284" s="110" t="str">
        <f>+'analisa SNI'!B3475</f>
        <v>L.5</v>
      </c>
      <c r="C284" s="88" t="str">
        <f>+'analisa SNI'!E3475</f>
        <v>1 BUAH Pasang Engsel Angin</v>
      </c>
      <c r="D284" s="86"/>
      <c r="E284" s="86"/>
      <c r="F284" s="89"/>
      <c r="G284" s="455">
        <f>'analisa SNI'!I3478</f>
        <v>6500</v>
      </c>
      <c r="H284" s="456">
        <f>'analisa SNI'!I3484</f>
        <v>12480</v>
      </c>
      <c r="I284" s="455">
        <v>0</v>
      </c>
      <c r="J284" s="290">
        <f t="shared" si="4"/>
        <v>18980</v>
      </c>
      <c r="K284" s="35"/>
      <c r="L284" s="1" t="s">
        <v>436</v>
      </c>
    </row>
    <row r="285" spans="1:12" s="1" customFormat="1" ht="18">
      <c r="A285" s="106"/>
      <c r="B285" s="110" t="str">
        <f>+'analisa SNI'!B3488</f>
        <v>L.6</v>
      </c>
      <c r="C285" s="88" t="str">
        <f>+'analisa SNI'!E3488</f>
        <v>1 BUAH Pasang Kait Angin</v>
      </c>
      <c r="D285" s="86"/>
      <c r="E285" s="86"/>
      <c r="F285" s="89"/>
      <c r="G285" s="455">
        <f>'analisa SNI'!I3491</f>
        <v>21000</v>
      </c>
      <c r="H285" s="456">
        <f>'analisa SNI'!I3497</f>
        <v>9038.4</v>
      </c>
      <c r="I285" s="455">
        <v>0</v>
      </c>
      <c r="J285" s="290">
        <f>'analisa SNI'!I3499</f>
        <v>30038</v>
      </c>
      <c r="K285" s="35"/>
      <c r="L285" s="1" t="s">
        <v>437</v>
      </c>
    </row>
    <row r="286" spans="1:12" s="1" customFormat="1" ht="18">
      <c r="A286" s="106"/>
      <c r="B286" s="111" t="str">
        <f>+'analisa SNI'!B3501</f>
        <v>L.7</v>
      </c>
      <c r="C286" s="88" t="str">
        <f>+'analisa SNI'!E3501</f>
        <v>1 BUAH Pasang Kunci Selot</v>
      </c>
      <c r="D286" s="86"/>
      <c r="E286" s="86"/>
      <c r="F286" s="89"/>
      <c r="G286" s="455">
        <f>'analisa SNI'!I3504</f>
        <v>55000</v>
      </c>
      <c r="H286" s="456">
        <f>'analisa SNI'!I3510</f>
        <v>12048</v>
      </c>
      <c r="I286" s="455">
        <v>0</v>
      </c>
      <c r="J286" s="290">
        <f t="shared" si="4"/>
        <v>67048</v>
      </c>
      <c r="K286" s="35"/>
      <c r="L286" s="1" t="s">
        <v>438</v>
      </c>
    </row>
    <row r="287" spans="1:12" s="1" customFormat="1" ht="18">
      <c r="A287" s="106"/>
      <c r="B287" s="111" t="str">
        <f>+'analisa SNI'!B3514</f>
        <v>L.8</v>
      </c>
      <c r="C287" s="88" t="str">
        <f>+'analisa SNI'!E3514</f>
        <v>1 BUAH Pasang Kunci Lemari</v>
      </c>
      <c r="D287" s="86"/>
      <c r="E287" s="86"/>
      <c r="F287" s="89"/>
      <c r="G287" s="455">
        <f>'analisa SNI'!I3517</f>
        <v>16500</v>
      </c>
      <c r="H287" s="456">
        <f>'analisa SNI'!I3523</f>
        <v>15062.4</v>
      </c>
      <c r="I287" s="455">
        <v>0</v>
      </c>
      <c r="J287" s="290">
        <f>'analisa SNI'!I3525</f>
        <v>31562</v>
      </c>
      <c r="K287" s="35"/>
      <c r="L287" s="1" t="s">
        <v>439</v>
      </c>
    </row>
    <row r="288" spans="1:12" s="1" customFormat="1" ht="18">
      <c r="A288" s="106"/>
      <c r="B288" s="111" t="str">
        <f>+'analisa SNI'!B3527</f>
        <v>L.9</v>
      </c>
      <c r="C288" s="88" t="str">
        <f>+'analisa SNI'!E3527</f>
        <v>1 M2 Pasang Kaca tebal 5 mm</v>
      </c>
      <c r="D288" s="86"/>
      <c r="E288" s="86"/>
      <c r="F288" s="89"/>
      <c r="G288" s="455">
        <f>'analisa SNI'!I3530</f>
        <v>128700.00000000001</v>
      </c>
      <c r="H288" s="456">
        <f>'analisa SNI'!I3536</f>
        <v>9038.4</v>
      </c>
      <c r="I288" s="455">
        <v>0</v>
      </c>
      <c r="J288" s="290">
        <f>'analisa SNI'!I3538</f>
        <v>137738</v>
      </c>
      <c r="K288" s="35"/>
      <c r="L288" s="1" t="s">
        <v>440</v>
      </c>
    </row>
    <row r="289" spans="1:12" s="1" customFormat="1" ht="18">
      <c r="A289" s="112"/>
      <c r="B289" s="115"/>
      <c r="C289" s="85"/>
      <c r="D289" s="90"/>
      <c r="E289" s="90"/>
      <c r="F289" s="85"/>
      <c r="G289" s="461"/>
      <c r="H289" s="462"/>
      <c r="I289" s="462"/>
      <c r="J289" s="290"/>
      <c r="K289" s="35"/>
      <c r="L289" s="1" t="s">
        <v>441</v>
      </c>
    </row>
    <row r="290" spans="1:12" s="1" customFormat="1" ht="18">
      <c r="A290" s="108" t="s">
        <v>565</v>
      </c>
      <c r="B290" s="109" t="str">
        <f>'analisa SNI'!B3540</f>
        <v>M</v>
      </c>
      <c r="C290" s="87" t="s">
        <v>566</v>
      </c>
      <c r="D290" s="86"/>
      <c r="E290" s="86"/>
      <c r="F290" s="85"/>
      <c r="G290" s="461"/>
      <c r="H290" s="462"/>
      <c r="I290" s="462"/>
      <c r="J290" s="290"/>
      <c r="K290" s="35"/>
      <c r="L290" s="1" t="s">
        <v>484</v>
      </c>
    </row>
    <row r="291" spans="1:11" s="1" customFormat="1" ht="18">
      <c r="A291" s="106"/>
      <c r="B291" s="110" t="str">
        <f>+'analisa SNI'!B3541</f>
        <v>M.1</v>
      </c>
      <c r="C291" s="92" t="str">
        <f>+'analisa SNI'!E3541</f>
        <v>1 M2 Pasang lantai Ubin PC Abu-abu Uk. 20 x 20 cm</v>
      </c>
      <c r="D291" s="86"/>
      <c r="E291" s="86"/>
      <c r="F291" s="89"/>
      <c r="G291" s="455">
        <f>'analisa SNI'!I3546</f>
        <v>45225</v>
      </c>
      <c r="H291" s="456">
        <f>'analisa SNI'!I3552</f>
        <v>17724</v>
      </c>
      <c r="I291" s="456"/>
      <c r="J291" s="290">
        <f t="shared" si="4"/>
        <v>62949</v>
      </c>
      <c r="K291" s="35"/>
    </row>
    <row r="292" spans="1:11" s="1" customFormat="1" ht="18">
      <c r="A292" s="106"/>
      <c r="B292" s="110" t="str">
        <f>+'analisa SNI'!B3556</f>
        <v>M.2</v>
      </c>
      <c r="C292" s="92" t="str">
        <f>+'analisa SNI'!E3556</f>
        <v>1 M2 Pasang lantai Ubin Granito  Uk. 40 x 40 cm</v>
      </c>
      <c r="D292" s="86"/>
      <c r="E292" s="86"/>
      <c r="F292" s="89"/>
      <c r="G292" s="455">
        <f>'analisa SNI'!I3562</f>
        <v>598675</v>
      </c>
      <c r="H292" s="456">
        <f>'analisa SNI'!I3568</f>
        <v>16392</v>
      </c>
      <c r="I292" s="456"/>
      <c r="J292" s="290">
        <f t="shared" si="4"/>
        <v>615067</v>
      </c>
      <c r="K292" s="35"/>
    </row>
    <row r="293" spans="1:11" s="1" customFormat="1" ht="18">
      <c r="A293" s="106"/>
      <c r="B293" s="118" t="str">
        <f>+'analisa SNI'!B3572</f>
        <v>M.3</v>
      </c>
      <c r="C293" s="97" t="str">
        <f>+'analisa SNI'!E3572</f>
        <v>1 M2 Pasang Lantai Keramik 30 x 30 cm</v>
      </c>
      <c r="D293" s="86"/>
      <c r="E293" s="86"/>
      <c r="F293" s="96"/>
      <c r="G293" s="465">
        <f>'analisa SNI'!I3578</f>
        <v>83375</v>
      </c>
      <c r="H293" s="466">
        <f>'analisa SNI'!I3584</f>
        <v>43500</v>
      </c>
      <c r="I293" s="466"/>
      <c r="J293" s="290">
        <f t="shared" si="4"/>
        <v>126875</v>
      </c>
      <c r="K293" s="35"/>
    </row>
    <row r="294" spans="1:11" s="1" customFormat="1" ht="18">
      <c r="A294" s="106"/>
      <c r="B294" s="118" t="str">
        <f>+'analisa SNI'!B3588</f>
        <v>M.4</v>
      </c>
      <c r="C294" s="97" t="str">
        <f>+'analisa SNI'!E3588</f>
        <v>1 M2 Pasang Lantai Keramik 20 x 20 cm</v>
      </c>
      <c r="D294" s="86"/>
      <c r="E294" s="86"/>
      <c r="F294" s="96"/>
      <c r="G294" s="465">
        <f>'analisa SNI'!I3594</f>
        <v>83277</v>
      </c>
      <c r="H294" s="466">
        <f>'analisa SNI'!I3600</f>
        <v>43500</v>
      </c>
      <c r="I294" s="466"/>
      <c r="J294" s="290">
        <f t="shared" si="4"/>
        <v>126777</v>
      </c>
      <c r="K294" s="35"/>
    </row>
    <row r="295" spans="1:11" s="31" customFormat="1" ht="18">
      <c r="A295" s="116"/>
      <c r="B295" s="424" t="str">
        <f>'analisa SNI'!B3604</f>
        <v>M.5</v>
      </c>
      <c r="C295" s="425" t="str">
        <f>'analisa SNI'!E3604</f>
        <v>1M2 Memasang Lantai Marmer ukuran 1.00x1.00 m</v>
      </c>
      <c r="D295" s="95"/>
      <c r="E295" s="95"/>
      <c r="F295" s="426"/>
      <c r="G295" s="467">
        <f>'analisa SNI'!I3610</f>
        <v>705932</v>
      </c>
      <c r="H295" s="468">
        <f>'analisa SNI'!I3616</f>
        <v>43500</v>
      </c>
      <c r="I295" s="468"/>
      <c r="J295" s="290">
        <f t="shared" si="4"/>
        <v>749432</v>
      </c>
      <c r="K295" s="74"/>
    </row>
    <row r="296" spans="1:11" s="31" customFormat="1" ht="18">
      <c r="A296" s="116"/>
      <c r="B296" s="424" t="str">
        <f>+'analisa SNI'!B3620</f>
        <v>M.6</v>
      </c>
      <c r="C296" s="425" t="str">
        <f>+'analisa SNI'!E3620</f>
        <v>1 M2 Pasang Dinding Keramik  10x20 cm,</v>
      </c>
      <c r="D296" s="95"/>
      <c r="E296" s="95"/>
      <c r="F296" s="426"/>
      <c r="G296" s="467">
        <f>'analisa SNI'!I3626</f>
        <v>73017.5</v>
      </c>
      <c r="H296" s="468">
        <f>'analisa SNI'!I3632</f>
        <v>48420</v>
      </c>
      <c r="I296" s="468"/>
      <c r="J296" s="290">
        <f>'analisa SNI'!I3634</f>
        <v>121437</v>
      </c>
      <c r="K296" s="74"/>
    </row>
    <row r="297" spans="1:11" s="31" customFormat="1" ht="18">
      <c r="A297" s="116"/>
      <c r="B297" s="424" t="str">
        <f>+'analisa SNI'!B3636</f>
        <v>M.7</v>
      </c>
      <c r="C297" s="425" t="str">
        <f>+'analisa SNI'!E3636</f>
        <v>1 M2 Pasang Dinding Keramik  20x20 cm,</v>
      </c>
      <c r="D297" s="95"/>
      <c r="E297" s="95"/>
      <c r="F297" s="426"/>
      <c r="G297" s="467">
        <f>'analisa SNI'!I3642</f>
        <v>78017.5</v>
      </c>
      <c r="H297" s="468">
        <f>'analisa SNI'!I3648</f>
        <v>48420</v>
      </c>
      <c r="I297" s="468"/>
      <c r="J297" s="290">
        <f>'analisa SNI'!I3650</f>
        <v>126437</v>
      </c>
      <c r="K297" s="74"/>
    </row>
    <row r="298" spans="1:11" s="31" customFormat="1" ht="18">
      <c r="A298" s="116"/>
      <c r="B298" s="424" t="str">
        <f>'analisa SNI'!B3652</f>
        <v>M.8</v>
      </c>
      <c r="C298" s="425" t="str">
        <f>'analisa SNI'!E3652</f>
        <v>1M2 Memasang Dinding Marmer ukuran 1.00x1.00 m</v>
      </c>
      <c r="D298" s="95"/>
      <c r="E298" s="95"/>
      <c r="F298" s="426"/>
      <c r="G298" s="467">
        <f>'analisa SNI'!I3659</f>
        <v>742919.5</v>
      </c>
      <c r="H298" s="468">
        <f>'analisa SNI'!I3665</f>
        <v>64260</v>
      </c>
      <c r="I298" s="468"/>
      <c r="J298" s="290">
        <f>'analisa SNI'!I3667</f>
        <v>807179</v>
      </c>
      <c r="K298" s="74"/>
    </row>
    <row r="299" spans="1:11" s="1" customFormat="1" ht="18">
      <c r="A299" s="106"/>
      <c r="B299" s="118" t="str">
        <f>+'analisa SNI'!B3669</f>
        <v>M.9</v>
      </c>
      <c r="C299" s="97" t="str">
        <f>+'analisa SNI'!E3669</f>
        <v>1 M2 Pasang Dinding Batu Paros / Batu Tempel Hitam</v>
      </c>
      <c r="D299" s="86"/>
      <c r="E299" s="86"/>
      <c r="F299" s="96"/>
      <c r="G299" s="465">
        <f>'analisa SNI'!I3674</f>
        <v>137362.50000000003</v>
      </c>
      <c r="H299" s="466">
        <f>'analisa SNI'!I3680</f>
        <v>43500</v>
      </c>
      <c r="I299" s="466"/>
      <c r="J299" s="290">
        <f>'analisa SNI'!I3682</f>
        <v>180862</v>
      </c>
      <c r="K299" s="35"/>
    </row>
    <row r="300" spans="1:11" s="1" customFormat="1" ht="18">
      <c r="A300" s="106"/>
      <c r="B300" s="118" t="str">
        <f>'analisa SNI'!B3684</f>
        <v>M.10</v>
      </c>
      <c r="C300" s="97" t="str">
        <f>'analisa SNI'!E3684</f>
        <v>1 M2 DINDING GRANIT IMPORT</v>
      </c>
      <c r="D300" s="86"/>
      <c r="E300" s="86"/>
      <c r="F300" s="96"/>
      <c r="G300" s="465">
        <f>'analisa SNI'!I3690</f>
        <v>362470</v>
      </c>
      <c r="H300" s="466">
        <f>'analisa SNI'!I3696</f>
        <v>204600</v>
      </c>
      <c r="I300" s="466">
        <f>'analisa SNI'!I3699</f>
        <v>7248</v>
      </c>
      <c r="J300" s="290">
        <f t="shared" si="4"/>
        <v>574318</v>
      </c>
      <c r="K300" s="35"/>
    </row>
    <row r="301" spans="1:11" s="1" customFormat="1" ht="18">
      <c r="A301" s="106"/>
      <c r="B301" s="118" t="str">
        <f>'analisa SNI'!B3703</f>
        <v>M.11</v>
      </c>
      <c r="C301" s="97" t="str">
        <f>'analisa SNI'!E3703</f>
        <v>1 M2 LANTAI GRANIT IMPORT</v>
      </c>
      <c r="D301" s="86"/>
      <c r="E301" s="86"/>
      <c r="F301" s="96"/>
      <c r="G301" s="465">
        <f>'analisa SNI'!I3709</f>
        <v>362470</v>
      </c>
      <c r="H301" s="466">
        <f>'analisa SNI'!I3715</f>
        <v>101100</v>
      </c>
      <c r="I301" s="466">
        <f>'analisa SNI'!I3718</f>
        <v>483.2</v>
      </c>
      <c r="J301" s="290">
        <f>'analisa SNI'!I3720</f>
        <v>464053</v>
      </c>
      <c r="K301" s="35"/>
    </row>
    <row r="302" spans="1:11" s="1" customFormat="1" ht="18">
      <c r="A302" s="106"/>
      <c r="B302" s="118" t="str">
        <f>'analisa SNI'!B3722</f>
        <v>M.12</v>
      </c>
      <c r="C302" s="97" t="str">
        <f>'analisa SNI'!E3722</f>
        <v>1 M2 LANTAI GRANITO UKURAN 60 X 60 POLISHED</v>
      </c>
      <c r="D302" s="86"/>
      <c r="E302" s="86"/>
      <c r="F302" s="96"/>
      <c r="G302" s="465">
        <f>'analisa SNI'!I3728</f>
        <v>622685</v>
      </c>
      <c r="H302" s="466">
        <f>'analisa SNI'!I3734</f>
        <v>43500</v>
      </c>
      <c r="I302" s="466">
        <f>'analisa SNI'!I3737</f>
        <v>362.40000000000003</v>
      </c>
      <c r="J302" s="290">
        <f>'analisa SNI'!I3739</f>
        <v>666547</v>
      </c>
      <c r="K302" s="35"/>
    </row>
    <row r="303" spans="1:11" s="1" customFormat="1" ht="18">
      <c r="A303" s="106"/>
      <c r="B303" s="118" t="str">
        <f>'analisa SNI'!B3741</f>
        <v>M.13</v>
      </c>
      <c r="C303" s="97" t="str">
        <f>'analisa SNI'!E3741</f>
        <v>1 M2 DINDING GRANITO UKURAN 60 X 60 POLISHED</v>
      </c>
      <c r="D303" s="86"/>
      <c r="E303" s="86"/>
      <c r="F303" s="96"/>
      <c r="G303" s="465">
        <f>'analisa SNI'!I3747</f>
        <v>622685</v>
      </c>
      <c r="H303" s="466">
        <f>'analisa SNI'!I3753</f>
        <v>48600</v>
      </c>
      <c r="I303" s="466">
        <f>'analisa SNI'!I3756</f>
        <v>604</v>
      </c>
      <c r="J303" s="290">
        <f t="shared" si="4"/>
        <v>671889</v>
      </c>
      <c r="K303" s="35"/>
    </row>
    <row r="304" spans="1:11" s="1" customFormat="1" ht="18">
      <c r="A304" s="106"/>
      <c r="B304" s="118" t="str">
        <f>'analisa SNI'!B3760</f>
        <v>M.14</v>
      </c>
      <c r="C304" s="97" t="str">
        <f>'analisa SNI'!E3760</f>
        <v>1 M2 LANTAI MARMER ITALY</v>
      </c>
      <c r="D304" s="86"/>
      <c r="E304" s="86"/>
      <c r="F304" s="96"/>
      <c r="G304" s="465">
        <f>'analisa SNI'!I3766</f>
        <v>1640530</v>
      </c>
      <c r="H304" s="466">
        <f>'analisa SNI'!I3772</f>
        <v>101100</v>
      </c>
      <c r="I304" s="466">
        <f>'analisa SNI'!I3775</f>
        <v>483.2</v>
      </c>
      <c r="J304" s="290">
        <f>'analisa SNI'!I3777</f>
        <v>1742113</v>
      </c>
      <c r="K304" s="35"/>
    </row>
    <row r="305" spans="1:11" s="1" customFormat="1" ht="18">
      <c r="A305" s="106"/>
      <c r="B305" s="118" t="str">
        <f>'analisa SNI'!B3779</f>
        <v>M.15</v>
      </c>
      <c r="C305" s="97" t="str">
        <f>'analisa SNI'!E3779</f>
        <v>1 M2 DINDING MARMER ITALY</v>
      </c>
      <c r="D305" s="86"/>
      <c r="E305" s="86"/>
      <c r="F305" s="96"/>
      <c r="G305" s="465">
        <f>'analisa SNI'!I3785</f>
        <v>1640530</v>
      </c>
      <c r="H305" s="466">
        <f>'analisa SNI'!I3791</f>
        <v>201000</v>
      </c>
      <c r="I305" s="466">
        <f>'analisa SNI'!I3794</f>
        <v>7248</v>
      </c>
      <c r="J305" s="290">
        <f t="shared" si="4"/>
        <v>1848778</v>
      </c>
      <c r="K305" s="35"/>
    </row>
    <row r="306" spans="1:11" s="1" customFormat="1" ht="18">
      <c r="A306" s="112"/>
      <c r="B306" s="115"/>
      <c r="C306" s="85"/>
      <c r="D306" s="90"/>
      <c r="E306" s="90"/>
      <c r="F306" s="85"/>
      <c r="G306" s="461"/>
      <c r="H306" s="462"/>
      <c r="I306" s="462"/>
      <c r="J306" s="290"/>
      <c r="K306" s="35"/>
    </row>
    <row r="307" spans="1:11" s="1" customFormat="1" ht="18">
      <c r="A307" s="108" t="s">
        <v>569</v>
      </c>
      <c r="B307" s="109" t="str">
        <f>'analisa SNI'!B3798</f>
        <v>N</v>
      </c>
      <c r="C307" s="87" t="s">
        <v>568</v>
      </c>
      <c r="D307" s="86"/>
      <c r="E307" s="86"/>
      <c r="F307" s="85"/>
      <c r="G307" s="461"/>
      <c r="H307" s="462"/>
      <c r="I307" s="462"/>
      <c r="J307" s="290"/>
      <c r="K307" s="35"/>
    </row>
    <row r="308" spans="1:11" s="1" customFormat="1" ht="18">
      <c r="A308" s="106"/>
      <c r="B308" s="110" t="str">
        <f>+'analisa SNI'!B3800</f>
        <v>N.1</v>
      </c>
      <c r="C308" s="88" t="str">
        <f>+'analisa SNI'!E3800</f>
        <v>1 M2 Mendempul dan Menggosok Kayu</v>
      </c>
      <c r="D308" s="86"/>
      <c r="E308" s="86"/>
      <c r="F308" s="89"/>
      <c r="G308" s="455">
        <f>'analisa SNI'!I3805</f>
        <v>2536</v>
      </c>
      <c r="H308" s="456">
        <f>'analisa SNI'!I3811</f>
        <v>3816</v>
      </c>
      <c r="I308" s="456"/>
      <c r="J308" s="290">
        <f t="shared" si="4"/>
        <v>6352</v>
      </c>
      <c r="K308" s="35"/>
    </row>
    <row r="309" spans="1:11" s="31" customFormat="1" ht="18">
      <c r="A309" s="116"/>
      <c r="B309" s="409" t="str">
        <f>+'analisa SNI'!B3815</f>
        <v>N.2</v>
      </c>
      <c r="C309" s="404" t="str">
        <f>+'analisa SNI'!E3815</f>
        <v>1 M2 Pengecatan Bidang Lama</v>
      </c>
      <c r="D309" s="95"/>
      <c r="E309" s="95"/>
      <c r="F309" s="94"/>
      <c r="G309" s="457">
        <f>'analisa SNI'!I3820</f>
        <v>22280</v>
      </c>
      <c r="H309" s="458">
        <f>'analisa SNI'!I3826</f>
        <v>6870</v>
      </c>
      <c r="I309" s="458"/>
      <c r="J309" s="290">
        <f t="shared" si="4"/>
        <v>29150</v>
      </c>
      <c r="K309" s="74"/>
    </row>
    <row r="310" spans="1:11" s="1" customFormat="1" ht="18">
      <c r="A310" s="106"/>
      <c r="B310" s="110" t="str">
        <f>+'analisa SNI'!B3830</f>
        <v>N.3</v>
      </c>
      <c r="C310" s="88" t="str">
        <f>+'analisa SNI'!E3830</f>
        <v>1 M2 Pengecatan Bidang Kayu Baru (1 lap.Plamir)</v>
      </c>
      <c r="D310" s="86"/>
      <c r="E310" s="86"/>
      <c r="F310" s="89"/>
      <c r="G310" s="455">
        <f>'analisa SNI'!I3837</f>
        <v>32773</v>
      </c>
      <c r="H310" s="456">
        <f>'analisa SNI'!I3843</f>
        <v>3423.0000000000005</v>
      </c>
      <c r="I310" s="456"/>
      <c r="J310" s="290">
        <f t="shared" si="4"/>
        <v>36196</v>
      </c>
      <c r="K310" s="35"/>
    </row>
    <row r="311" spans="1:11" s="1" customFormat="1" ht="18">
      <c r="A311" s="106"/>
      <c r="B311" s="111"/>
      <c r="C311" s="88" t="str">
        <f>+'analisa SNI'!E3831</f>
        <v>1 lap.Cat Dasar &amp; 2 lap.Cat Penutup</v>
      </c>
      <c r="D311" s="86"/>
      <c r="E311" s="86"/>
      <c r="F311" s="89"/>
      <c r="G311" s="455"/>
      <c r="H311" s="456"/>
      <c r="I311" s="456"/>
      <c r="J311" s="290"/>
      <c r="K311" s="35"/>
    </row>
    <row r="312" spans="1:11" s="1" customFormat="1" ht="18">
      <c r="A312" s="106"/>
      <c r="B312" s="110" t="str">
        <f>+'analisa SNI'!B3847</f>
        <v>N.4</v>
      </c>
      <c r="C312" s="88" t="str">
        <f>+'analisa SNI'!E3847</f>
        <v>1 M2 Pengecatan Bidang Kayu Baru (1 lap.Plamir)</v>
      </c>
      <c r="D312" s="86"/>
      <c r="E312" s="86"/>
      <c r="F312" s="89"/>
      <c r="G312" s="455">
        <f>'analisa SNI'!I3854</f>
        <v>38326</v>
      </c>
      <c r="H312" s="456">
        <f>'analisa SNI'!I3860</f>
        <v>8211</v>
      </c>
      <c r="I312" s="456"/>
      <c r="J312" s="290">
        <f t="shared" si="4"/>
        <v>46537</v>
      </c>
      <c r="K312" s="35"/>
    </row>
    <row r="313" spans="1:11" s="1" customFormat="1" ht="18">
      <c r="A313" s="106"/>
      <c r="B313" s="111"/>
      <c r="C313" s="88" t="str">
        <f>+'analisa SNI'!E3848</f>
        <v>1 lap.Cat Dasar &amp; 3 lap.Cat Penutup</v>
      </c>
      <c r="D313" s="86"/>
      <c r="E313" s="86"/>
      <c r="F313" s="89"/>
      <c r="G313" s="455"/>
      <c r="H313" s="456"/>
      <c r="I313" s="456"/>
      <c r="J313" s="290"/>
      <c r="K313" s="35"/>
    </row>
    <row r="314" spans="1:11" s="1" customFormat="1" ht="18">
      <c r="A314" s="106"/>
      <c r="B314" s="111" t="str">
        <f>+'analisa SNI'!B3864</f>
        <v>N.5</v>
      </c>
      <c r="C314" s="88" t="str">
        <f>+'analisa SNI'!E3864</f>
        <v>1 M2 Pengecat Tembok Baru (1lap.Plamir, 1lap Cat Dasar</v>
      </c>
      <c r="D314" s="86"/>
      <c r="E314" s="86"/>
      <c r="F314" s="89"/>
      <c r="G314" s="455">
        <f>'analisa SNI'!I3870</f>
        <v>11678</v>
      </c>
      <c r="H314" s="456">
        <f>'analisa SNI'!I3876</f>
        <v>4393.2</v>
      </c>
      <c r="I314" s="456"/>
      <c r="J314" s="290">
        <f>'analisa SNI'!I3878</f>
        <v>16071</v>
      </c>
      <c r="K314" s="35"/>
    </row>
    <row r="315" spans="1:11" s="1" customFormat="1" ht="18">
      <c r="A315" s="106"/>
      <c r="B315" s="111"/>
      <c r="C315" s="88" t="str">
        <f>+'analisa SNI'!E3865</f>
        <v>2 lap. Cat Penutup)</v>
      </c>
      <c r="D315" s="86"/>
      <c r="E315" s="86"/>
      <c r="F315" s="89"/>
      <c r="G315" s="455"/>
      <c r="H315" s="456"/>
      <c r="I315" s="456"/>
      <c r="J315" s="290"/>
      <c r="K315" s="35"/>
    </row>
    <row r="316" spans="1:11" s="1" customFormat="1" ht="18">
      <c r="A316" s="106"/>
      <c r="B316" s="111" t="str">
        <f>+'analisa SNI'!B3880</f>
        <v>N.6</v>
      </c>
      <c r="C316" s="88" t="str">
        <f>+'analisa SNI'!E3880</f>
        <v>1 M2 Pengecat Tembok Lama (1lap.Plamir, 2lap Cat Penutup)</v>
      </c>
      <c r="D316" s="86"/>
      <c r="E316" s="86"/>
      <c r="F316" s="89"/>
      <c r="G316" s="455">
        <f>'analisa SNI'!I3884</f>
        <v>7294</v>
      </c>
      <c r="H316" s="456">
        <f>'analisa SNI'!I3890</f>
        <v>3496.8</v>
      </c>
      <c r="I316" s="456"/>
      <c r="J316" s="290">
        <f>'analisa SNI'!I3892</f>
        <v>10790</v>
      </c>
      <c r="K316" s="35"/>
    </row>
    <row r="317" spans="1:11" s="1" customFormat="1" ht="18">
      <c r="A317" s="106"/>
      <c r="B317" s="111" t="str">
        <f>+'analisa SNI'!B3894</f>
        <v>N.7</v>
      </c>
      <c r="C317" s="88" t="str">
        <f>+'analisa SNI'!E3894</f>
        <v>1 M2 Pengecatan  Permukaan Baja dg Meni Besi</v>
      </c>
      <c r="D317" s="86"/>
      <c r="E317" s="86"/>
      <c r="F317" s="89"/>
      <c r="G317" s="455">
        <f>'analisa SNI'!I3898</f>
        <v>3054</v>
      </c>
      <c r="H317" s="456">
        <f>'analisa SNI'!I3904</f>
        <v>11508</v>
      </c>
      <c r="I317" s="456"/>
      <c r="J317" s="290">
        <f t="shared" si="4"/>
        <v>14562</v>
      </c>
      <c r="K317" s="35"/>
    </row>
    <row r="318" spans="1:11" s="1" customFormat="1" ht="18">
      <c r="A318" s="106"/>
      <c r="B318" s="111" t="str">
        <f>+'analisa SNI'!B3908</f>
        <v>N.8</v>
      </c>
      <c r="C318" s="88" t="str">
        <f>+'analisa SNI'!E3908</f>
        <v>1 M2 Pengecatan  Permukaan Baja dg Meni Besi &amp; Perancah</v>
      </c>
      <c r="D318" s="86"/>
      <c r="E318" s="86"/>
      <c r="F318" s="89"/>
      <c r="G318" s="455">
        <f>'analisa SNI'!I3913</f>
        <v>7592</v>
      </c>
      <c r="H318" s="456">
        <f>'analisa SNI'!I3919</f>
        <v>22050</v>
      </c>
      <c r="I318" s="456"/>
      <c r="J318" s="290">
        <f t="shared" si="4"/>
        <v>29642</v>
      </c>
      <c r="K318" s="35"/>
    </row>
    <row r="319" spans="1:11" s="1" customFormat="1" ht="18">
      <c r="A319" s="106"/>
      <c r="B319" s="111" t="str">
        <f>+'analisa SNI'!B3923</f>
        <v>N.9</v>
      </c>
      <c r="C319" s="88" t="str">
        <f>+'analisa SNI'!E3923</f>
        <v>1 M2 Pengecatan  Permukaan Baja lapis Seng (Galvanis) secara</v>
      </c>
      <c r="D319" s="86"/>
      <c r="E319" s="86"/>
      <c r="F319" s="89"/>
      <c r="G319" s="455">
        <f>'analisa SNI'!I3929</f>
        <v>20236</v>
      </c>
      <c r="H319" s="456">
        <f>'analisa SNI'!I3935</f>
        <v>84600</v>
      </c>
      <c r="I319" s="456"/>
      <c r="J319" s="290">
        <f t="shared" si="4"/>
        <v>104836</v>
      </c>
      <c r="K319" s="35"/>
    </row>
    <row r="320" spans="1:11" s="1" customFormat="1" ht="18">
      <c r="A320" s="106"/>
      <c r="B320" s="107"/>
      <c r="C320" s="85" t="s">
        <v>643</v>
      </c>
      <c r="D320" s="86"/>
      <c r="E320" s="86"/>
      <c r="F320" s="84"/>
      <c r="G320" s="455"/>
      <c r="H320" s="456"/>
      <c r="I320" s="456"/>
      <c r="J320" s="290"/>
      <c r="K320" s="35"/>
    </row>
    <row r="321" spans="1:11" s="1" customFormat="1" ht="18">
      <c r="A321" s="142"/>
      <c r="B321" s="143" t="str">
        <f>'analisa SNI'!B3939</f>
        <v>N.10</v>
      </c>
      <c r="C321" s="144" t="str">
        <f>'analisa SNI'!E3939</f>
        <v>1 M2 PLITURAN BANGUNAN ( BIASA )</v>
      </c>
      <c r="D321" s="145"/>
      <c r="E321" s="145"/>
      <c r="F321" s="146"/>
      <c r="G321" s="469">
        <f>'analisa SNI'!I3950</f>
        <v>17843</v>
      </c>
      <c r="H321" s="470">
        <f>'analisa SNI'!I3956</f>
        <v>26655</v>
      </c>
      <c r="I321" s="470"/>
      <c r="J321" s="290">
        <f t="shared" si="4"/>
        <v>44498</v>
      </c>
      <c r="K321" s="35"/>
    </row>
    <row r="322" spans="1:11" s="1" customFormat="1" ht="18">
      <c r="A322" s="142"/>
      <c r="B322" s="143" t="str">
        <f>'analisa SNI'!B3960</f>
        <v>N.11</v>
      </c>
      <c r="C322" s="144" t="str">
        <f>'analisa SNI'!E3960</f>
        <v>1 M2 PLITURAN MEUBELAIR</v>
      </c>
      <c r="D322" s="145"/>
      <c r="E322" s="145"/>
      <c r="F322" s="146"/>
      <c r="G322" s="469">
        <f>'analisa SNI'!I3972</f>
        <v>60731</v>
      </c>
      <c r="H322" s="470">
        <f>'analisa SNI'!I3978</f>
        <v>26655</v>
      </c>
      <c r="I322" s="470"/>
      <c r="J322" s="290">
        <f t="shared" si="4"/>
        <v>87386</v>
      </c>
      <c r="K322" s="35"/>
    </row>
    <row r="323" spans="1:10" s="1" customFormat="1" ht="18" customHeight="1" thickBot="1">
      <c r="A323" s="119"/>
      <c r="B323" s="120"/>
      <c r="C323" s="98"/>
      <c r="D323" s="98"/>
      <c r="E323" s="98"/>
      <c r="F323" s="99"/>
      <c r="G323" s="471"/>
      <c r="H323" s="472"/>
      <c r="I323" s="472"/>
      <c r="J323" s="573"/>
    </row>
    <row r="324" spans="6:10" s="1" customFormat="1" ht="14.25">
      <c r="F324" s="19"/>
      <c r="G324" s="19"/>
      <c r="H324" s="19"/>
      <c r="I324" s="19"/>
      <c r="J324" s="17"/>
    </row>
    <row r="325" spans="6:10" s="1" customFormat="1" ht="14.25">
      <c r="F325" s="19"/>
      <c r="G325" s="19"/>
      <c r="H325" s="19"/>
      <c r="I325" s="19"/>
      <c r="J325" s="17"/>
    </row>
    <row r="326" spans="6:10" ht="14.25">
      <c r="F326" s="276" t="str">
        <f>'daftar harga bahan'!F530</f>
        <v>Rembang,       Januari 2013</v>
      </c>
      <c r="G326" s="276"/>
      <c r="H326" s="276"/>
      <c r="I326" s="276"/>
      <c r="J326" s="18"/>
    </row>
    <row r="327" spans="6:10" ht="14.25">
      <c r="F327" s="276"/>
      <c r="G327" s="276"/>
      <c r="H327" s="276"/>
      <c r="I327" s="276"/>
      <c r="J327" s="18"/>
    </row>
    <row r="328" spans="6:10" ht="14.25">
      <c r="F328" s="276" t="str">
        <f>'daftar harga bahan'!F532</f>
        <v>KEPALA DINAS PEKERJAAN UMUM</v>
      </c>
      <c r="G328" s="276"/>
      <c r="H328" s="276"/>
      <c r="I328" s="276"/>
      <c r="J328" s="18"/>
    </row>
    <row r="329" spans="6:10" ht="14.25">
      <c r="F329" s="276" t="str">
        <f>'daftar harga bahan'!F533</f>
        <v>KABUPATEN REMBANG</v>
      </c>
      <c r="G329" s="276"/>
      <c r="H329" s="276"/>
      <c r="I329" s="276"/>
      <c r="J329" s="18"/>
    </row>
    <row r="330" spans="6:10" ht="14.25">
      <c r="F330" s="276"/>
      <c r="G330" s="276"/>
      <c r="H330" s="276"/>
      <c r="I330" s="276"/>
      <c r="J330" s="18"/>
    </row>
    <row r="331" spans="6:10" ht="14.25">
      <c r="F331" s="276"/>
      <c r="G331" s="276"/>
      <c r="H331" s="276"/>
      <c r="I331" s="276"/>
      <c r="J331" s="18"/>
    </row>
    <row r="332" spans="6:10" ht="14.25">
      <c r="F332" s="276"/>
      <c r="G332" s="276"/>
      <c r="H332" s="276"/>
      <c r="I332" s="276"/>
      <c r="J332" s="18"/>
    </row>
    <row r="333" spans="6:10" ht="14.25">
      <c r="F333" s="276"/>
      <c r="G333" s="276"/>
      <c r="H333" s="276"/>
      <c r="I333" s="276"/>
      <c r="J333" s="18"/>
    </row>
    <row r="334" spans="6:10" ht="14.25">
      <c r="F334" s="158" t="str">
        <f>'daftar harga bahan'!F538</f>
        <v>Ir. MUJOKO, MT.</v>
      </c>
      <c r="G334" s="158"/>
      <c r="H334" s="158"/>
      <c r="I334" s="158"/>
      <c r="J334" s="18"/>
    </row>
    <row r="335" spans="6:10" ht="14.25">
      <c r="F335" s="276" t="str">
        <f>'daftar harga bahan'!F539</f>
        <v>NIP. 010 234 645 / 19620715 199011 1 002</v>
      </c>
      <c r="G335" s="276"/>
      <c r="H335" s="276"/>
      <c r="I335" s="276"/>
      <c r="J335" s="18"/>
    </row>
    <row r="336" spans="6:10" ht="14.25">
      <c r="F336" s="20"/>
      <c r="G336" s="20"/>
      <c r="H336" s="20"/>
      <c r="I336" s="20"/>
      <c r="J336" s="18"/>
    </row>
    <row r="337" spans="6:10" ht="14.25">
      <c r="F337" s="20"/>
      <c r="G337" s="20"/>
      <c r="H337" s="20"/>
      <c r="I337" s="20"/>
      <c r="J337" s="18"/>
    </row>
    <row r="338" spans="6:10" ht="14.25">
      <c r="F338" s="20"/>
      <c r="G338" s="20"/>
      <c r="H338" s="20"/>
      <c r="I338" s="20"/>
      <c r="J338" s="18"/>
    </row>
    <row r="339" spans="6:10" ht="14.25">
      <c r="F339" s="20"/>
      <c r="G339" s="20"/>
      <c r="H339" s="20"/>
      <c r="I339" s="20"/>
      <c r="J339" s="18"/>
    </row>
    <row r="340" spans="6:10" ht="14.25">
      <c r="F340" s="20"/>
      <c r="G340" s="20"/>
      <c r="H340" s="20"/>
      <c r="I340" s="20"/>
      <c r="J340" s="18"/>
    </row>
    <row r="341" spans="6:10" ht="14.25">
      <c r="F341" s="20"/>
      <c r="G341" s="20"/>
      <c r="H341" s="20"/>
      <c r="I341" s="20"/>
      <c r="J341" s="18"/>
    </row>
  </sheetData>
  <sheetProtection/>
  <mergeCells count="5">
    <mergeCell ref="C10:F10"/>
    <mergeCell ref="C8:E8"/>
    <mergeCell ref="A2:J2"/>
    <mergeCell ref="A3:J3"/>
    <mergeCell ref="A4:J4"/>
  </mergeCells>
  <printOptions horizontalCentered="1"/>
  <pageMargins left="0.7874015748031497" right="0.7874015748031497" top="0.7874015748031497" bottom="1.5748031496062993" header="0.5118110236220472" footer="1.3779527559055118"/>
  <pageSetup orientation="portrait" paperSize="5" scale="70" r:id="rId3"/>
  <headerFooter alignWithMargins="0">
    <oddFooter>&amp;L&amp;"Arial,Italic"&amp;8&amp;Z&amp;F&amp;C&amp;"Arial,Bold"&amp;8&amp;P</oddFooter>
  </headerFooter>
  <rowBreaks count="4" manualBreakCount="4">
    <brk id="70" max="6" man="1"/>
    <brk id="136" max="6" man="1"/>
    <brk id="197" max="6" man="1"/>
    <brk id="277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3992"/>
  <sheetViews>
    <sheetView tabSelected="1" zoomScale="110" zoomScaleNormal="110" zoomScaleSheetLayoutView="100" zoomScalePageLayoutView="0" workbookViewId="0" topLeftCell="A2707">
      <selection activeCell="H2722" sqref="H2722"/>
    </sheetView>
  </sheetViews>
  <sheetFormatPr defaultColWidth="9.140625" defaultRowHeight="12.75"/>
  <cols>
    <col min="1" max="1" width="5.140625" style="47" customWidth="1"/>
    <col min="2" max="2" width="6.7109375" style="416" customWidth="1"/>
    <col min="3" max="3" width="11.8515625" style="47" customWidth="1"/>
    <col min="4" max="4" width="9.28125" style="47" customWidth="1"/>
    <col min="5" max="5" width="22.7109375" style="47" customWidth="1"/>
    <col min="6" max="6" width="18.57421875" style="47" customWidth="1"/>
    <col min="7" max="7" width="12.7109375" style="47" customWidth="1"/>
    <col min="8" max="8" width="24.421875" style="47" customWidth="1"/>
    <col min="9" max="9" width="16.7109375" style="47" customWidth="1"/>
    <col min="10" max="10" width="24.00390625" style="47" customWidth="1"/>
    <col min="11" max="11" width="9.140625" style="47" customWidth="1"/>
    <col min="12" max="12" width="14.8515625" style="47" customWidth="1"/>
    <col min="13" max="236" width="9.140625" style="47" customWidth="1"/>
    <col min="237" max="237" width="9.140625" style="313" customWidth="1"/>
    <col min="238" max="16384" width="9.140625" style="47" customWidth="1"/>
  </cols>
  <sheetData>
    <row r="1" spans="1:237" s="46" customFormat="1" ht="12.75">
      <c r="A1" s="555"/>
      <c r="B1" s="556"/>
      <c r="C1" s="556"/>
      <c r="D1" s="556"/>
      <c r="E1" s="556"/>
      <c r="F1" s="556"/>
      <c r="G1" s="556"/>
      <c r="H1" s="556"/>
      <c r="I1" s="557"/>
      <c r="IC1" s="124"/>
    </row>
    <row r="2" spans="1:237" s="45" customFormat="1" ht="18">
      <c r="A2" s="567" t="s">
        <v>19</v>
      </c>
      <c r="B2" s="568"/>
      <c r="C2" s="568"/>
      <c r="D2" s="568"/>
      <c r="E2" s="568"/>
      <c r="F2" s="568"/>
      <c r="G2" s="568"/>
      <c r="H2" s="568"/>
      <c r="I2" s="569"/>
      <c r="IC2" s="314"/>
    </row>
    <row r="3" spans="1:237" s="45" customFormat="1" ht="18">
      <c r="A3" s="570" t="s">
        <v>17</v>
      </c>
      <c r="B3" s="544"/>
      <c r="C3" s="544"/>
      <c r="D3" s="544"/>
      <c r="E3" s="544"/>
      <c r="F3" s="544"/>
      <c r="G3" s="544"/>
      <c r="H3" s="544"/>
      <c r="I3" s="545"/>
      <c r="IC3" s="314"/>
    </row>
    <row r="4" spans="1:237" s="45" customFormat="1" ht="18">
      <c r="A4" s="543" t="s">
        <v>1126</v>
      </c>
      <c r="B4" s="544"/>
      <c r="C4" s="544"/>
      <c r="D4" s="544"/>
      <c r="E4" s="544"/>
      <c r="F4" s="544"/>
      <c r="G4" s="544"/>
      <c r="H4" s="544"/>
      <c r="I4" s="545"/>
      <c r="IC4" s="314"/>
    </row>
    <row r="5" spans="1:237" s="45" customFormat="1" ht="15">
      <c r="A5" s="315"/>
      <c r="B5" s="337"/>
      <c r="C5" s="32"/>
      <c r="D5" s="39"/>
      <c r="E5" s="39"/>
      <c r="F5" s="32"/>
      <c r="G5" s="32"/>
      <c r="H5" s="32"/>
      <c r="I5" s="316"/>
      <c r="IC5" s="314"/>
    </row>
    <row r="6" spans="1:237" s="322" customFormat="1" ht="16.5" thickBot="1">
      <c r="A6" s="317"/>
      <c r="B6" s="412"/>
      <c r="C6" s="318"/>
      <c r="D6" s="318"/>
      <c r="E6" s="319"/>
      <c r="F6" s="320"/>
      <c r="G6" s="319"/>
      <c r="H6" s="320"/>
      <c r="I6" s="321" t="s">
        <v>1407</v>
      </c>
      <c r="IC6" s="323"/>
    </row>
    <row r="7" spans="1:10" ht="15">
      <c r="A7" s="324" t="s">
        <v>307</v>
      </c>
      <c r="B7" s="413" t="s">
        <v>912</v>
      </c>
      <c r="C7" s="325" t="s">
        <v>308</v>
      </c>
      <c r="D7" s="43" t="s">
        <v>312</v>
      </c>
      <c r="E7" s="564" t="s">
        <v>309</v>
      </c>
      <c r="F7" s="565"/>
      <c r="G7" s="566"/>
      <c r="H7" s="326" t="s">
        <v>20</v>
      </c>
      <c r="I7" s="327" t="s">
        <v>310</v>
      </c>
      <c r="J7" s="328"/>
    </row>
    <row r="8" spans="1:10" ht="15">
      <c r="A8" s="329"/>
      <c r="B8" s="414"/>
      <c r="C8" s="59"/>
      <c r="D8" s="330"/>
      <c r="E8" s="329"/>
      <c r="F8" s="330"/>
      <c r="G8" s="59"/>
      <c r="H8" s="331" t="s">
        <v>311</v>
      </c>
      <c r="I8" s="331" t="s">
        <v>311</v>
      </c>
      <c r="J8" s="45"/>
    </row>
    <row r="9" spans="1:10" ht="15">
      <c r="A9" s="332">
        <v>1</v>
      </c>
      <c r="B9" s="415">
        <v>3</v>
      </c>
      <c r="C9" s="334">
        <v>4</v>
      </c>
      <c r="D9" s="335">
        <v>5</v>
      </c>
      <c r="E9" s="548">
        <v>6</v>
      </c>
      <c r="F9" s="549"/>
      <c r="G9" s="550"/>
      <c r="H9" s="336">
        <v>7</v>
      </c>
      <c r="I9" s="333" t="s">
        <v>21</v>
      </c>
      <c r="J9" s="45"/>
    </row>
    <row r="10" spans="1:10" ht="15">
      <c r="A10" s="55"/>
      <c r="C10" s="55"/>
      <c r="D10" s="55"/>
      <c r="E10" s="55"/>
      <c r="F10" s="55"/>
      <c r="G10" s="55"/>
      <c r="H10" s="55"/>
      <c r="I10" s="55"/>
      <c r="J10" s="45"/>
    </row>
    <row r="11" spans="1:237" s="339" customFormat="1" ht="15">
      <c r="A11" s="337" t="str">
        <f>+'sat.pekerjaan'!A11</f>
        <v>I</v>
      </c>
      <c r="B11" s="337" t="s">
        <v>347</v>
      </c>
      <c r="C11" s="138"/>
      <c r="D11" s="138"/>
      <c r="E11" s="138" t="str">
        <f>'sat.pekerjaan'!C11</f>
        <v>PEKERJAAN PERSIAPAN</v>
      </c>
      <c r="F11" s="138"/>
      <c r="G11" s="138"/>
      <c r="H11" s="338"/>
      <c r="I11" s="138"/>
      <c r="IC11" s="312"/>
    </row>
    <row r="12" spans="1:10" ht="15">
      <c r="A12" s="55"/>
      <c r="C12" s="55"/>
      <c r="D12" s="55"/>
      <c r="E12" s="55"/>
      <c r="F12" s="55"/>
      <c r="G12" s="55"/>
      <c r="H12" s="55"/>
      <c r="I12" s="55"/>
      <c r="J12" s="45"/>
    </row>
    <row r="13" spans="1:10" ht="15">
      <c r="A13" s="55"/>
      <c r="B13" s="337" t="s">
        <v>752</v>
      </c>
      <c r="C13" s="123"/>
      <c r="D13" s="43"/>
      <c r="E13" s="44" t="s">
        <v>811</v>
      </c>
      <c r="F13" s="32"/>
      <c r="G13" s="32"/>
      <c r="H13" s="61"/>
      <c r="I13" s="49"/>
      <c r="J13" s="45"/>
    </row>
    <row r="14" spans="1:10" ht="15">
      <c r="A14" s="55"/>
      <c r="B14" s="337"/>
      <c r="C14" s="362" t="s">
        <v>1404</v>
      </c>
      <c r="D14" s="43"/>
      <c r="E14" s="32"/>
      <c r="F14" s="32"/>
      <c r="G14" s="32"/>
      <c r="H14" s="61"/>
      <c r="I14" s="49"/>
      <c r="J14" s="45"/>
    </row>
    <row r="15" spans="1:10" ht="15">
      <c r="A15" s="55"/>
      <c r="B15" s="337"/>
      <c r="C15" s="126">
        <v>1.25</v>
      </c>
      <c r="D15" s="48" t="s">
        <v>314</v>
      </c>
      <c r="E15" s="32" t="s">
        <v>1402</v>
      </c>
      <c r="F15" s="32"/>
      <c r="G15" s="32"/>
      <c r="H15" s="61">
        <f>'daftar harga bahan'!F200</f>
        <v>39000</v>
      </c>
      <c r="I15" s="51">
        <f aca="true" t="shared" si="0" ref="I15:I22">+C15*H15</f>
        <v>48750</v>
      </c>
      <c r="J15" s="45"/>
    </row>
    <row r="16" spans="1:10" ht="15">
      <c r="A16" s="55"/>
      <c r="B16" s="337"/>
      <c r="C16" s="126">
        <v>2.5</v>
      </c>
      <c r="D16" s="48" t="s">
        <v>315</v>
      </c>
      <c r="E16" s="32" t="s">
        <v>1396</v>
      </c>
      <c r="F16" s="32"/>
      <c r="G16" s="32"/>
      <c r="H16" s="61">
        <f>'daftar harga bahan'!F57</f>
        <v>1550</v>
      </c>
      <c r="I16" s="51">
        <f t="shared" si="0"/>
        <v>3875</v>
      </c>
      <c r="J16" s="45"/>
    </row>
    <row r="17" spans="1:10" ht="15">
      <c r="A17" s="55"/>
      <c r="B17" s="337"/>
      <c r="C17" s="126">
        <v>1.2</v>
      </c>
      <c r="D17" s="48" t="s">
        <v>594</v>
      </c>
      <c r="E17" s="32" t="s">
        <v>1406</v>
      </c>
      <c r="F17" s="32"/>
      <c r="G17" s="32"/>
      <c r="H17" s="61">
        <f>'daftar harga bahan'!F99</f>
        <v>59000</v>
      </c>
      <c r="I17" s="51">
        <f t="shared" si="0"/>
        <v>70800</v>
      </c>
      <c r="J17" s="45"/>
    </row>
    <row r="18" spans="1:10" ht="15">
      <c r="A18" s="55"/>
      <c r="B18" s="337"/>
      <c r="C18" s="126">
        <v>0.005</v>
      </c>
      <c r="D18" s="48" t="s">
        <v>916</v>
      </c>
      <c r="E18" s="32" t="s">
        <v>1397</v>
      </c>
      <c r="F18" s="32"/>
      <c r="G18" s="32"/>
      <c r="H18" s="61">
        <f>'daftar harga bahan'!F37</f>
        <v>230000</v>
      </c>
      <c r="I18" s="51">
        <f t="shared" si="0"/>
        <v>1150</v>
      </c>
      <c r="J18" s="45"/>
    </row>
    <row r="19" spans="1:10" ht="15">
      <c r="A19" s="55"/>
      <c r="B19" s="337"/>
      <c r="C19" s="126">
        <v>0.009</v>
      </c>
      <c r="D19" s="48" t="s">
        <v>916</v>
      </c>
      <c r="E19" s="32" t="s">
        <v>1398</v>
      </c>
      <c r="F19" s="32"/>
      <c r="G19" s="32"/>
      <c r="H19" s="61">
        <f>'daftar harga bahan'!F19</f>
        <v>274000</v>
      </c>
      <c r="I19" s="51">
        <f t="shared" si="0"/>
        <v>2466</v>
      </c>
      <c r="J19" s="45"/>
    </row>
    <row r="20" spans="1:10" ht="15">
      <c r="A20" s="55"/>
      <c r="B20" s="337"/>
      <c r="C20" s="126">
        <v>0.072</v>
      </c>
      <c r="D20" s="48" t="s">
        <v>916</v>
      </c>
      <c r="E20" s="32" t="s">
        <v>1399</v>
      </c>
      <c r="F20" s="32"/>
      <c r="G20" s="32"/>
      <c r="H20" s="61">
        <f>'daftar harga bahan'!F144</f>
        <v>3609000</v>
      </c>
      <c r="I20" s="51">
        <f t="shared" si="0"/>
        <v>259847.99999999997</v>
      </c>
      <c r="J20" s="45"/>
    </row>
    <row r="21" spans="1:10" ht="15">
      <c r="A21" s="55"/>
      <c r="B21" s="337"/>
      <c r="C21" s="126">
        <v>0.06</v>
      </c>
      <c r="D21" s="48" t="s">
        <v>315</v>
      </c>
      <c r="E21" s="32" t="s">
        <v>1400</v>
      </c>
      <c r="F21" s="32"/>
      <c r="G21" s="32"/>
      <c r="H21" s="61">
        <f>'daftar harga bahan'!F426</f>
        <v>17500</v>
      </c>
      <c r="I21" s="51">
        <f t="shared" si="0"/>
        <v>1050</v>
      </c>
      <c r="J21" s="45"/>
    </row>
    <row r="22" spans="1:10" ht="15">
      <c r="A22" s="55"/>
      <c r="B22" s="337"/>
      <c r="C22" s="126">
        <v>0.45</v>
      </c>
      <c r="D22" s="48" t="s">
        <v>315</v>
      </c>
      <c r="E22" s="32" t="s">
        <v>1401</v>
      </c>
      <c r="F22" s="32"/>
      <c r="G22" s="32"/>
      <c r="H22" s="61">
        <f>'daftar harga bahan'!F364</f>
        <v>24700</v>
      </c>
      <c r="I22" s="51">
        <f t="shared" si="0"/>
        <v>11115</v>
      </c>
      <c r="J22" s="45"/>
    </row>
    <row r="23" spans="1:10" ht="15">
      <c r="A23" s="55"/>
      <c r="B23" s="337"/>
      <c r="C23" s="126"/>
      <c r="D23" s="48"/>
      <c r="E23" s="32"/>
      <c r="F23" s="32"/>
      <c r="G23" s="32"/>
      <c r="H23" s="431" t="s">
        <v>1115</v>
      </c>
      <c r="I23" s="139">
        <f>SUM(I15:I22)</f>
        <v>399054</v>
      </c>
      <c r="J23" s="45"/>
    </row>
    <row r="24" spans="1:10" ht="15">
      <c r="A24" s="55"/>
      <c r="B24" s="337"/>
      <c r="C24" s="362" t="s">
        <v>1116</v>
      </c>
      <c r="D24" s="48"/>
      <c r="E24" s="32"/>
      <c r="F24" s="32"/>
      <c r="G24" s="32"/>
      <c r="H24" s="61"/>
      <c r="I24" s="51"/>
      <c r="J24" s="45"/>
    </row>
    <row r="25" spans="1:10" ht="15">
      <c r="A25" s="340"/>
      <c r="B25" s="337"/>
      <c r="C25" s="126">
        <v>0.2</v>
      </c>
      <c r="D25" s="48" t="s">
        <v>547</v>
      </c>
      <c r="E25" s="32" t="s">
        <v>548</v>
      </c>
      <c r="F25" s="32"/>
      <c r="G25" s="32"/>
      <c r="H25" s="61">
        <f>'Daft.Upah'!F17</f>
        <v>51000</v>
      </c>
      <c r="I25" s="51">
        <f>+C25*H25</f>
        <v>10200</v>
      </c>
      <c r="J25" s="45"/>
    </row>
    <row r="26" spans="1:10" ht="15">
      <c r="A26" s="340"/>
      <c r="B26" s="337"/>
      <c r="C26" s="126">
        <v>0.4</v>
      </c>
      <c r="D26" s="48" t="s">
        <v>547</v>
      </c>
      <c r="E26" s="32" t="s">
        <v>549</v>
      </c>
      <c r="F26" s="32"/>
      <c r="G26" s="32"/>
      <c r="H26" s="61">
        <f>'Daft.Upah'!F10</f>
        <v>36000</v>
      </c>
      <c r="I26" s="51">
        <f>+C26*H26</f>
        <v>14400</v>
      </c>
      <c r="J26" s="45"/>
    </row>
    <row r="27" spans="1:10" ht="15">
      <c r="A27" s="340"/>
      <c r="B27" s="337"/>
      <c r="C27" s="126">
        <v>0.02</v>
      </c>
      <c r="D27" s="48" t="s">
        <v>547</v>
      </c>
      <c r="E27" s="32" t="s">
        <v>1403</v>
      </c>
      <c r="F27" s="32"/>
      <c r="G27" s="32"/>
      <c r="H27" s="61">
        <f>'Daft.Upah'!F31</f>
        <v>54000</v>
      </c>
      <c r="I27" s="51">
        <f>+C27*H27</f>
        <v>1080</v>
      </c>
      <c r="J27" s="45"/>
    </row>
    <row r="28" spans="1:10" ht="15">
      <c r="A28" s="340"/>
      <c r="B28" s="337"/>
      <c r="C28" s="126">
        <v>0.02</v>
      </c>
      <c r="D28" s="48" t="s">
        <v>547</v>
      </c>
      <c r="E28" s="32" t="s">
        <v>551</v>
      </c>
      <c r="F28" s="32"/>
      <c r="G28" s="340"/>
      <c r="H28" s="430">
        <f>'Daft.Upah'!F34</f>
        <v>48000</v>
      </c>
      <c r="I28" s="51">
        <f>+C28*H28</f>
        <v>960</v>
      </c>
      <c r="J28" s="45"/>
    </row>
    <row r="29" spans="1:10" ht="15">
      <c r="A29" s="340"/>
      <c r="B29" s="337"/>
      <c r="C29" s="150"/>
      <c r="D29" s="32"/>
      <c r="E29" s="32"/>
      <c r="F29" s="32"/>
      <c r="G29" s="340"/>
      <c r="H29" s="361" t="s">
        <v>1117</v>
      </c>
      <c r="I29" s="429">
        <f>SUM(I25:I28)</f>
        <v>26640</v>
      </c>
      <c r="J29" s="45"/>
    </row>
    <row r="30" spans="1:10" ht="6.75" customHeight="1">
      <c r="A30" s="340"/>
      <c r="B30" s="337"/>
      <c r="C30" s="150"/>
      <c r="D30" s="32"/>
      <c r="E30" s="32"/>
      <c r="F30" s="32"/>
      <c r="G30" s="340"/>
      <c r="H30" s="361"/>
      <c r="I30" s="429"/>
      <c r="J30" s="45"/>
    </row>
    <row r="31" spans="1:10" ht="15">
      <c r="A31" s="340"/>
      <c r="B31" s="337"/>
      <c r="C31" s="150"/>
      <c r="D31" s="32"/>
      <c r="E31" s="32"/>
      <c r="F31" s="32"/>
      <c r="H31" s="362" t="s">
        <v>1120</v>
      </c>
      <c r="I31" s="429">
        <f>SUM(I15:I29)/2</f>
        <v>425694</v>
      </c>
      <c r="J31" s="45"/>
    </row>
    <row r="32" spans="1:10" ht="15">
      <c r="A32" s="340"/>
      <c r="B32" s="337" t="s">
        <v>753</v>
      </c>
      <c r="C32" s="341"/>
      <c r="D32" s="43"/>
      <c r="E32" s="44" t="s">
        <v>812</v>
      </c>
      <c r="F32" s="32"/>
      <c r="G32" s="32"/>
      <c r="H32" s="61"/>
      <c r="I32" s="49"/>
      <c r="J32" s="45"/>
    </row>
    <row r="33" spans="1:10" ht="15">
      <c r="A33" s="340"/>
      <c r="B33" s="337"/>
      <c r="C33" s="362" t="s">
        <v>1404</v>
      </c>
      <c r="D33" s="43"/>
      <c r="F33" s="32"/>
      <c r="G33" s="32"/>
      <c r="H33" s="61"/>
      <c r="I33" s="49"/>
      <c r="J33" s="45"/>
    </row>
    <row r="34" spans="1:10" ht="15">
      <c r="A34" s="340"/>
      <c r="B34" s="337"/>
      <c r="C34" s="126">
        <v>0.012</v>
      </c>
      <c r="D34" s="48" t="s">
        <v>916</v>
      </c>
      <c r="E34" s="32" t="s">
        <v>110</v>
      </c>
      <c r="F34" s="32"/>
      <c r="G34" s="32"/>
      <c r="H34" s="61">
        <f>'daftar harga bahan'!F160</f>
        <v>8000000</v>
      </c>
      <c r="I34" s="51">
        <f>+C34*H34</f>
        <v>96000</v>
      </c>
      <c r="J34" s="45"/>
    </row>
    <row r="35" spans="1:10" ht="15">
      <c r="A35" s="340"/>
      <c r="B35" s="337"/>
      <c r="C35" s="126">
        <v>0.02</v>
      </c>
      <c r="D35" s="48" t="s">
        <v>315</v>
      </c>
      <c r="E35" s="32" t="s">
        <v>1408</v>
      </c>
      <c r="F35" s="32"/>
      <c r="G35" s="32"/>
      <c r="H35" s="61">
        <f>+'daftar harga bahan'!F426</f>
        <v>17500</v>
      </c>
      <c r="I35" s="51">
        <f>+C35*H35</f>
        <v>350</v>
      </c>
      <c r="J35" s="45"/>
    </row>
    <row r="36" spans="1:10" ht="15">
      <c r="A36" s="340"/>
      <c r="B36" s="337"/>
      <c r="C36" s="126">
        <v>0.007</v>
      </c>
      <c r="D36" s="48" t="s">
        <v>916</v>
      </c>
      <c r="E36" s="32" t="s">
        <v>1409</v>
      </c>
      <c r="F36" s="32"/>
      <c r="G36" s="32"/>
      <c r="H36" s="61">
        <f>'daftar harga bahan'!F161</f>
        <v>8800000</v>
      </c>
      <c r="I36" s="51">
        <f>+C36*H36</f>
        <v>61600</v>
      </c>
      <c r="J36" s="45"/>
    </row>
    <row r="37" spans="1:10" ht="15">
      <c r="A37" s="340"/>
      <c r="B37" s="337"/>
      <c r="C37" s="126"/>
      <c r="D37" s="48"/>
      <c r="E37" s="32"/>
      <c r="F37" s="32"/>
      <c r="G37" s="32"/>
      <c r="H37" s="431" t="s">
        <v>1115</v>
      </c>
      <c r="I37" s="139">
        <f>SUM(I34:I36)</f>
        <v>157950</v>
      </c>
      <c r="J37" s="45"/>
    </row>
    <row r="38" spans="1:10" ht="15">
      <c r="A38" s="340"/>
      <c r="B38" s="337"/>
      <c r="C38" s="362" t="s">
        <v>1116</v>
      </c>
      <c r="D38" s="48"/>
      <c r="F38" s="32"/>
      <c r="G38" s="32"/>
      <c r="H38" s="61"/>
      <c r="I38" s="51"/>
      <c r="J38" s="45"/>
    </row>
    <row r="39" spans="1:10" ht="15">
      <c r="A39" s="340"/>
      <c r="B39" s="337"/>
      <c r="C39" s="126">
        <v>0.1</v>
      </c>
      <c r="D39" s="48" t="s">
        <v>547</v>
      </c>
      <c r="E39" s="32" t="s">
        <v>548</v>
      </c>
      <c r="F39" s="32"/>
      <c r="G39" s="32"/>
      <c r="H39" s="61">
        <f>'Daft.Upah'!F13</f>
        <v>51000</v>
      </c>
      <c r="I39" s="51">
        <f>+C39*H39</f>
        <v>5100</v>
      </c>
      <c r="J39" s="45"/>
    </row>
    <row r="40" spans="1:10" ht="15">
      <c r="A40" s="340"/>
      <c r="B40" s="337"/>
      <c r="C40" s="126">
        <v>0.1</v>
      </c>
      <c r="D40" s="48" t="s">
        <v>547</v>
      </c>
      <c r="E40" s="32" t="s">
        <v>549</v>
      </c>
      <c r="F40" s="32"/>
      <c r="G40" s="32"/>
      <c r="H40" s="61">
        <f>'Daft.Upah'!F10</f>
        <v>36000</v>
      </c>
      <c r="I40" s="51">
        <f>+C40*H40</f>
        <v>3600</v>
      </c>
      <c r="J40" s="45"/>
    </row>
    <row r="41" spans="1:10" ht="15">
      <c r="A41" s="340"/>
      <c r="B41" s="337"/>
      <c r="C41" s="126">
        <v>0.01</v>
      </c>
      <c r="D41" s="48" t="s">
        <v>547</v>
      </c>
      <c r="E41" s="32" t="s">
        <v>1403</v>
      </c>
      <c r="F41" s="32"/>
      <c r="G41" s="32"/>
      <c r="H41" s="61">
        <f>'Daft.Upah'!F31</f>
        <v>54000</v>
      </c>
      <c r="I41" s="51">
        <f>+C41*H41</f>
        <v>540</v>
      </c>
      <c r="J41" s="45"/>
    </row>
    <row r="42" spans="1:10" ht="15">
      <c r="A42" s="340"/>
      <c r="B42" s="337"/>
      <c r="C42" s="126">
        <v>0.005</v>
      </c>
      <c r="D42" s="48" t="s">
        <v>547</v>
      </c>
      <c r="E42" s="32" t="s">
        <v>551</v>
      </c>
      <c r="F42" s="32"/>
      <c r="G42" s="32"/>
      <c r="H42" s="61">
        <f>'Daft.Upah'!F34</f>
        <v>48000</v>
      </c>
      <c r="I42" s="51">
        <f>+C42*H42</f>
        <v>240</v>
      </c>
      <c r="J42" s="45"/>
    </row>
    <row r="43" spans="1:10" ht="15">
      <c r="A43" s="340"/>
      <c r="B43" s="337"/>
      <c r="C43" s="150"/>
      <c r="D43" s="32"/>
      <c r="E43" s="32"/>
      <c r="F43" s="32"/>
      <c r="G43" s="32"/>
      <c r="H43" s="361" t="s">
        <v>1117</v>
      </c>
      <c r="I43" s="429">
        <f>SUM(I39:I42)</f>
        <v>9480</v>
      </c>
      <c r="J43" s="45"/>
    </row>
    <row r="44" spans="1:10" ht="6.75" customHeight="1">
      <c r="A44" s="340"/>
      <c r="B44" s="337"/>
      <c r="C44" s="150"/>
      <c r="D44" s="32"/>
      <c r="E44" s="32"/>
      <c r="F44" s="32"/>
      <c r="G44" s="32"/>
      <c r="H44" s="361"/>
      <c r="I44" s="429"/>
      <c r="J44" s="45"/>
    </row>
    <row r="45" spans="1:10" ht="15">
      <c r="A45" s="340"/>
      <c r="B45" s="337"/>
      <c r="C45" s="150"/>
      <c r="D45" s="32"/>
      <c r="E45" s="32"/>
      <c r="F45" s="32"/>
      <c r="G45" s="32"/>
      <c r="H45" s="362" t="s">
        <v>1120</v>
      </c>
      <c r="I45" s="429">
        <f>SUM(I34:I43)/2</f>
        <v>167430</v>
      </c>
      <c r="J45" s="45"/>
    </row>
    <row r="46" spans="1:10" ht="15">
      <c r="A46" s="340"/>
      <c r="B46" s="337" t="s">
        <v>755</v>
      </c>
      <c r="C46" s="341"/>
      <c r="D46" s="43"/>
      <c r="E46" s="44" t="s">
        <v>813</v>
      </c>
      <c r="F46" s="32"/>
      <c r="G46" s="32"/>
      <c r="H46" s="61"/>
      <c r="I46" s="45"/>
      <c r="J46" s="45"/>
    </row>
    <row r="47" spans="1:10" ht="15">
      <c r="A47" s="340"/>
      <c r="B47" s="337"/>
      <c r="C47" s="362" t="s">
        <v>1404</v>
      </c>
      <c r="D47" s="43"/>
      <c r="E47" s="44"/>
      <c r="F47" s="32"/>
      <c r="G47" s="32"/>
      <c r="H47" s="61"/>
      <c r="I47" s="45"/>
      <c r="J47" s="45"/>
    </row>
    <row r="48" spans="1:10" ht="15">
      <c r="A48" s="48"/>
      <c r="B48" s="337"/>
      <c r="C48" s="126">
        <v>1.25</v>
      </c>
      <c r="D48" s="48" t="s">
        <v>314</v>
      </c>
      <c r="E48" s="32" t="s">
        <v>953</v>
      </c>
      <c r="F48" s="32"/>
      <c r="G48" s="32"/>
      <c r="H48" s="61">
        <f>'daftar harga bahan'!F200</f>
        <v>39000</v>
      </c>
      <c r="I48" s="51">
        <f aca="true" t="shared" si="1" ref="I48:I61">+C48*H48</f>
        <v>48750</v>
      </c>
      <c r="J48" s="45"/>
    </row>
    <row r="49" spans="1:10" ht="15">
      <c r="A49" s="48"/>
      <c r="B49" s="337"/>
      <c r="C49" s="126">
        <v>0.18</v>
      </c>
      <c r="D49" s="48" t="s">
        <v>916</v>
      </c>
      <c r="E49" s="32" t="s">
        <v>1410</v>
      </c>
      <c r="F49" s="32"/>
      <c r="G49" s="32"/>
      <c r="H49" s="61">
        <f>'daftar harga bahan'!F176</f>
        <v>3609000</v>
      </c>
      <c r="I49" s="51">
        <f t="shared" si="1"/>
        <v>649620</v>
      </c>
      <c r="J49" s="45"/>
    </row>
    <row r="50" spans="1:10" ht="15">
      <c r="A50" s="48"/>
      <c r="B50" s="337"/>
      <c r="C50" s="126">
        <v>0.85</v>
      </c>
      <c r="D50" s="48" t="s">
        <v>315</v>
      </c>
      <c r="E50" s="32" t="s">
        <v>1411</v>
      </c>
      <c r="F50" s="32"/>
      <c r="G50" s="32"/>
      <c r="H50" s="61">
        <f>+'daftar harga bahan'!F426</f>
        <v>17500</v>
      </c>
      <c r="I50" s="51">
        <f t="shared" si="1"/>
        <v>14875</v>
      </c>
      <c r="J50" s="45"/>
    </row>
    <row r="51" spans="1:10" ht="15">
      <c r="A51" s="48"/>
      <c r="B51" s="337"/>
      <c r="C51" s="126">
        <v>1.1</v>
      </c>
      <c r="D51" s="48" t="s">
        <v>315</v>
      </c>
      <c r="E51" s="32" t="s">
        <v>802</v>
      </c>
      <c r="F51" s="32"/>
      <c r="G51" s="32"/>
      <c r="H51" s="61">
        <f>+'daftar harga bahan'!F262</f>
        <v>17800</v>
      </c>
      <c r="I51" s="51">
        <f t="shared" si="1"/>
        <v>19580</v>
      </c>
      <c r="J51" s="45"/>
    </row>
    <row r="52" spans="1:10" ht="15">
      <c r="A52" s="48"/>
      <c r="B52" s="337"/>
      <c r="C52" s="126">
        <v>35</v>
      </c>
      <c r="D52" s="48" t="s">
        <v>315</v>
      </c>
      <c r="E52" s="32" t="s">
        <v>1396</v>
      </c>
      <c r="F52" s="32"/>
      <c r="G52" s="32"/>
      <c r="H52" s="61">
        <f>'daftar harga bahan'!F57</f>
        <v>1550</v>
      </c>
      <c r="I52" s="51">
        <f t="shared" si="1"/>
        <v>54250</v>
      </c>
      <c r="J52" s="45"/>
    </row>
    <row r="53" spans="1:10" ht="15">
      <c r="A53" s="48"/>
      <c r="B53" s="337"/>
      <c r="C53" s="126">
        <v>0.25</v>
      </c>
      <c r="D53" s="48" t="s">
        <v>916</v>
      </c>
      <c r="E53" s="32" t="s">
        <v>1412</v>
      </c>
      <c r="F53" s="32"/>
      <c r="G53" s="32"/>
      <c r="H53" s="61">
        <f>'daftar harga bahan'!F37</f>
        <v>230000</v>
      </c>
      <c r="I53" s="51">
        <f t="shared" si="1"/>
        <v>57500</v>
      </c>
      <c r="J53" s="45"/>
    </row>
    <row r="54" spans="1:10" ht="15">
      <c r="A54" s="48"/>
      <c r="B54" s="337"/>
      <c r="C54" s="126">
        <v>0.15</v>
      </c>
      <c r="D54" s="48" t="s">
        <v>916</v>
      </c>
      <c r="E54" s="32" t="s">
        <v>1398</v>
      </c>
      <c r="F54" s="32"/>
      <c r="G54" s="32"/>
      <c r="H54" s="61">
        <f>'daftar harga bahan'!F19</f>
        <v>274000</v>
      </c>
      <c r="I54" s="51">
        <f t="shared" si="1"/>
        <v>41100</v>
      </c>
      <c r="J54" s="45"/>
    </row>
    <row r="55" spans="1:10" ht="15">
      <c r="A55" s="48"/>
      <c r="B55" s="337"/>
      <c r="C55" s="126">
        <v>30</v>
      </c>
      <c r="D55" s="48" t="s">
        <v>561</v>
      </c>
      <c r="E55" s="32" t="s">
        <v>598</v>
      </c>
      <c r="F55" s="32"/>
      <c r="G55" s="32"/>
      <c r="H55" s="61">
        <f>'daftar harga bahan'!F29</f>
        <v>500</v>
      </c>
      <c r="I55" s="51">
        <f t="shared" si="1"/>
        <v>15000</v>
      </c>
      <c r="J55" s="45"/>
    </row>
    <row r="56" spans="1:10" ht="15">
      <c r="A56" s="48"/>
      <c r="B56" s="337"/>
      <c r="C56" s="126">
        <v>0.25</v>
      </c>
      <c r="D56" s="48" t="s">
        <v>594</v>
      </c>
      <c r="E56" s="32" t="s">
        <v>1196</v>
      </c>
      <c r="F56" s="32"/>
      <c r="G56" s="32"/>
      <c r="H56" s="61">
        <f>'daftar harga bahan'!F110</f>
        <v>60300</v>
      </c>
      <c r="I56" s="51">
        <f t="shared" si="1"/>
        <v>15075</v>
      </c>
      <c r="J56" s="45"/>
    </row>
    <row r="57" spans="1:10" ht="15">
      <c r="A57" s="48"/>
      <c r="B57" s="337"/>
      <c r="C57" s="126">
        <v>2</v>
      </c>
      <c r="D57" s="48" t="s">
        <v>754</v>
      </c>
      <c r="E57" s="32" t="s">
        <v>1413</v>
      </c>
      <c r="F57" s="32"/>
      <c r="G57" s="32"/>
      <c r="H57" s="61">
        <f>'daftar harga bahan'!F516</f>
        <v>60000</v>
      </c>
      <c r="I57" s="51">
        <f t="shared" si="1"/>
        <v>120000</v>
      </c>
      <c r="J57" s="45"/>
    </row>
    <row r="58" spans="1:10" ht="15">
      <c r="A58" s="48"/>
      <c r="B58" s="337"/>
      <c r="C58" s="126">
        <v>0.08</v>
      </c>
      <c r="D58" s="48" t="s">
        <v>915</v>
      </c>
      <c r="E58" s="32" t="s">
        <v>1317</v>
      </c>
      <c r="F58" s="32"/>
      <c r="G58" s="32"/>
      <c r="H58" s="61">
        <f>+'daftar harga bahan'!F400</f>
        <v>106000</v>
      </c>
      <c r="I58" s="51">
        <f t="shared" si="1"/>
        <v>8480</v>
      </c>
      <c r="J58" s="45"/>
    </row>
    <row r="59" spans="1:10" ht="15">
      <c r="A59" s="48"/>
      <c r="B59" s="337"/>
      <c r="C59" s="126">
        <v>0.15</v>
      </c>
      <c r="D59" s="48" t="s">
        <v>561</v>
      </c>
      <c r="E59" s="32" t="s">
        <v>1414</v>
      </c>
      <c r="F59" s="32"/>
      <c r="G59" s="32"/>
      <c r="H59" s="61">
        <f>'daftar harga bahan'!F409</f>
        <v>73500</v>
      </c>
      <c r="I59" s="51">
        <f t="shared" si="1"/>
        <v>11025</v>
      </c>
      <c r="J59" s="45"/>
    </row>
    <row r="60" spans="1:10" ht="15">
      <c r="A60" s="48"/>
      <c r="B60" s="337"/>
      <c r="C60" s="126">
        <v>0.3</v>
      </c>
      <c r="D60" s="48" t="s">
        <v>561</v>
      </c>
      <c r="E60" s="32" t="s">
        <v>693</v>
      </c>
      <c r="F60" s="32"/>
      <c r="G60" s="32"/>
      <c r="H60" s="61">
        <f>'daftar harga bahan'!F413</f>
        <v>6500</v>
      </c>
      <c r="I60" s="51">
        <f t="shared" si="1"/>
        <v>1950</v>
      </c>
      <c r="J60" s="45"/>
    </row>
    <row r="61" spans="1:10" ht="15">
      <c r="A61" s="48"/>
      <c r="B61" s="337"/>
      <c r="C61" s="126">
        <v>0.06</v>
      </c>
      <c r="D61" s="48" t="s">
        <v>594</v>
      </c>
      <c r="E61" s="32" t="s">
        <v>1415</v>
      </c>
      <c r="F61" s="32"/>
      <c r="G61" s="32"/>
      <c r="H61" s="61">
        <f>'daftar harga bahan'!F307</f>
        <v>108000</v>
      </c>
      <c r="I61" s="51">
        <f t="shared" si="1"/>
        <v>6480</v>
      </c>
      <c r="J61" s="45"/>
    </row>
    <row r="62" spans="1:10" ht="15">
      <c r="A62" s="48"/>
      <c r="B62" s="337"/>
      <c r="C62" s="126"/>
      <c r="D62" s="48"/>
      <c r="E62" s="32"/>
      <c r="F62" s="32"/>
      <c r="G62" s="32"/>
      <c r="H62" s="431" t="s">
        <v>1115</v>
      </c>
      <c r="I62" s="139">
        <f>SUM(I48:I61)</f>
        <v>1063685</v>
      </c>
      <c r="J62" s="45"/>
    </row>
    <row r="63" spans="1:10" ht="15">
      <c r="A63" s="48"/>
      <c r="C63" s="362" t="s">
        <v>1116</v>
      </c>
      <c r="D63" s="55"/>
      <c r="E63" s="55"/>
      <c r="F63" s="55"/>
      <c r="G63" s="55"/>
      <c r="H63" s="69"/>
      <c r="I63" s="55"/>
      <c r="J63" s="45"/>
    </row>
    <row r="64" spans="1:10" ht="15">
      <c r="A64" s="48"/>
      <c r="B64" s="337"/>
      <c r="C64" s="126">
        <v>2</v>
      </c>
      <c r="D64" s="48" t="s">
        <v>547</v>
      </c>
      <c r="E64" s="32" t="s">
        <v>548</v>
      </c>
      <c r="F64" s="32"/>
      <c r="G64" s="32"/>
      <c r="H64" s="61">
        <f>'Daft.Upah'!F13</f>
        <v>51000</v>
      </c>
      <c r="I64" s="51">
        <f>+C64*H64</f>
        <v>102000</v>
      </c>
      <c r="J64" s="45"/>
    </row>
    <row r="65" spans="1:10" ht="15">
      <c r="A65" s="48"/>
      <c r="B65" s="337"/>
      <c r="C65" s="126">
        <v>1</v>
      </c>
      <c r="D65" s="48" t="s">
        <v>547</v>
      </c>
      <c r="E65" s="32" t="s">
        <v>599</v>
      </c>
      <c r="F65" s="32"/>
      <c r="G65" s="32"/>
      <c r="H65" s="61">
        <f>'Daft.Upah'!F14</f>
        <v>51000</v>
      </c>
      <c r="I65" s="51">
        <f>+C65*H65</f>
        <v>51000</v>
      </c>
      <c r="J65" s="45"/>
    </row>
    <row r="66" spans="1:10" ht="15">
      <c r="A66" s="48"/>
      <c r="B66" s="337"/>
      <c r="C66" s="126">
        <v>2</v>
      </c>
      <c r="D66" s="48" t="s">
        <v>547</v>
      </c>
      <c r="E66" s="32" t="s">
        <v>549</v>
      </c>
      <c r="F66" s="32"/>
      <c r="G66" s="32"/>
      <c r="H66" s="61">
        <f>'Daft.Upah'!F10</f>
        <v>36000</v>
      </c>
      <c r="I66" s="51">
        <f>+C66*H66</f>
        <v>72000</v>
      </c>
      <c r="J66" s="45"/>
    </row>
    <row r="67" spans="1:10" ht="15">
      <c r="A67" s="48"/>
      <c r="B67" s="337"/>
      <c r="C67" s="126">
        <v>0.3</v>
      </c>
      <c r="D67" s="48" t="s">
        <v>547</v>
      </c>
      <c r="E67" s="32" t="s">
        <v>1418</v>
      </c>
      <c r="F67" s="32"/>
      <c r="G67" s="32"/>
      <c r="H67" s="61">
        <f>'Daft.Upah'!F31</f>
        <v>54000</v>
      </c>
      <c r="I67" s="51">
        <f>+C67*H67</f>
        <v>16200</v>
      </c>
      <c r="J67" s="45"/>
    </row>
    <row r="68" spans="1:10" ht="15">
      <c r="A68" s="48"/>
      <c r="B68" s="337"/>
      <c r="C68" s="126">
        <v>0.05</v>
      </c>
      <c r="D68" s="48" t="s">
        <v>547</v>
      </c>
      <c r="E68" s="32" t="s">
        <v>551</v>
      </c>
      <c r="F68" s="32"/>
      <c r="G68" s="32"/>
      <c r="H68" s="61">
        <f>'Daft.Upah'!F34</f>
        <v>48000</v>
      </c>
      <c r="I68" s="51">
        <f>+C68*H68</f>
        <v>2400</v>
      </c>
      <c r="J68" s="45"/>
    </row>
    <row r="69" spans="1:10" ht="15">
      <c r="A69" s="48"/>
      <c r="B69" s="337"/>
      <c r="C69" s="126"/>
      <c r="D69" s="48"/>
      <c r="E69" s="32"/>
      <c r="F69" s="32"/>
      <c r="G69" s="32"/>
      <c r="H69" s="431" t="s">
        <v>1117</v>
      </c>
      <c r="I69" s="139">
        <f>SUM(I64:I68)</f>
        <v>243600</v>
      </c>
      <c r="J69" s="45"/>
    </row>
    <row r="70" spans="1:10" ht="5.25" customHeight="1">
      <c r="A70" s="48"/>
      <c r="B70" s="337"/>
      <c r="C70" s="126"/>
      <c r="D70" s="48"/>
      <c r="E70" s="32"/>
      <c r="F70" s="32"/>
      <c r="G70" s="32"/>
      <c r="H70" s="431"/>
      <c r="I70" s="51"/>
      <c r="J70" s="45"/>
    </row>
    <row r="71" spans="1:10" ht="15">
      <c r="A71" s="48"/>
      <c r="B71" s="337"/>
      <c r="C71" s="150"/>
      <c r="D71" s="32"/>
      <c r="E71" s="32"/>
      <c r="F71" s="32"/>
      <c r="G71" s="32"/>
      <c r="H71" s="362" t="s">
        <v>1120</v>
      </c>
      <c r="I71" s="429">
        <f>SUM(I48:I69)/2</f>
        <v>1307285</v>
      </c>
      <c r="J71" s="45"/>
    </row>
    <row r="72" spans="1:10" ht="15">
      <c r="A72" s="48"/>
      <c r="B72" s="337" t="s">
        <v>756</v>
      </c>
      <c r="C72" s="341"/>
      <c r="D72" s="43"/>
      <c r="E72" s="44" t="s">
        <v>814</v>
      </c>
      <c r="F72" s="32"/>
      <c r="G72" s="32"/>
      <c r="H72" s="61"/>
      <c r="I72" s="45"/>
      <c r="J72" s="45"/>
    </row>
    <row r="73" spans="1:10" ht="15">
      <c r="A73" s="48"/>
      <c r="B73" s="337"/>
      <c r="C73" s="362" t="s">
        <v>1404</v>
      </c>
      <c r="D73" s="43"/>
      <c r="E73" s="44"/>
      <c r="F73" s="32"/>
      <c r="G73" s="32"/>
      <c r="H73" s="61"/>
      <c r="I73" s="45"/>
      <c r="J73" s="45"/>
    </row>
    <row r="74" spans="1:10" ht="15">
      <c r="A74" s="48"/>
      <c r="B74" s="337"/>
      <c r="C74" s="126">
        <v>1.7</v>
      </c>
      <c r="D74" s="48" t="s">
        <v>314</v>
      </c>
      <c r="E74" s="32" t="s">
        <v>593</v>
      </c>
      <c r="F74" s="32"/>
      <c r="G74" s="32"/>
      <c r="H74" s="61">
        <f>'daftar harga bahan'!F200</f>
        <v>39000</v>
      </c>
      <c r="I74" s="51">
        <f aca="true" t="shared" si="2" ref="I74:I80">+C74*H74</f>
        <v>66300</v>
      </c>
      <c r="J74" s="45"/>
    </row>
    <row r="75" spans="1:10" ht="15">
      <c r="A75" s="48"/>
      <c r="B75" s="337"/>
      <c r="C75" s="126">
        <v>0.21</v>
      </c>
      <c r="D75" s="48" t="s">
        <v>916</v>
      </c>
      <c r="E75" s="32" t="s">
        <v>1410</v>
      </c>
      <c r="F75" s="32"/>
      <c r="G75" s="32"/>
      <c r="H75" s="61">
        <f>'daftar harga bahan'!F176</f>
        <v>3609000</v>
      </c>
      <c r="I75" s="51">
        <f t="shared" si="2"/>
        <v>757890</v>
      </c>
      <c r="J75" s="45"/>
    </row>
    <row r="76" spans="1:10" ht="15">
      <c r="A76" s="48"/>
      <c r="B76" s="337"/>
      <c r="C76" s="126">
        <v>0.3</v>
      </c>
      <c r="D76" s="48" t="s">
        <v>315</v>
      </c>
      <c r="E76" s="32" t="s">
        <v>1416</v>
      </c>
      <c r="F76" s="32"/>
      <c r="G76" s="32"/>
      <c r="H76" s="61">
        <f>'daftar harga bahan'!F426</f>
        <v>17500</v>
      </c>
      <c r="I76" s="51">
        <f t="shared" si="2"/>
        <v>5250</v>
      </c>
      <c r="J76" s="45"/>
    </row>
    <row r="77" spans="1:10" ht="15">
      <c r="A77" s="48"/>
      <c r="B77" s="337"/>
      <c r="C77" s="126">
        <v>10.5</v>
      </c>
      <c r="D77" s="48" t="s">
        <v>315</v>
      </c>
      <c r="E77" s="32" t="s">
        <v>1396</v>
      </c>
      <c r="F77" s="32"/>
      <c r="G77" s="32"/>
      <c r="H77" s="61">
        <f>'daftar harga bahan'!F57</f>
        <v>1550</v>
      </c>
      <c r="I77" s="51">
        <f t="shared" si="2"/>
        <v>16275</v>
      </c>
      <c r="J77" s="45"/>
    </row>
    <row r="78" spans="1:10" ht="15">
      <c r="A78" s="48"/>
      <c r="B78" s="337"/>
      <c r="C78" s="126">
        <v>0.03</v>
      </c>
      <c r="D78" s="48" t="s">
        <v>916</v>
      </c>
      <c r="E78" s="32" t="s">
        <v>1397</v>
      </c>
      <c r="F78" s="32"/>
      <c r="G78" s="32"/>
      <c r="H78" s="61">
        <f>'daftar harga bahan'!F37</f>
        <v>230000</v>
      </c>
      <c r="I78" s="51">
        <f t="shared" si="2"/>
        <v>6900</v>
      </c>
      <c r="J78" s="45"/>
    </row>
    <row r="79" spans="1:10" ht="15">
      <c r="A79" s="48"/>
      <c r="B79" s="337"/>
      <c r="C79" s="126">
        <v>0.05</v>
      </c>
      <c r="D79" s="48" t="s">
        <v>916</v>
      </c>
      <c r="E79" s="32" t="s">
        <v>1398</v>
      </c>
      <c r="F79" s="32"/>
      <c r="G79" s="32"/>
      <c r="H79" s="61">
        <f>'daftar harga bahan'!F19</f>
        <v>274000</v>
      </c>
      <c r="I79" s="51">
        <f t="shared" si="2"/>
        <v>13700</v>
      </c>
      <c r="J79" s="45"/>
    </row>
    <row r="80" spans="1:10" ht="15">
      <c r="A80" s="48"/>
      <c r="B80" s="337"/>
      <c r="C80" s="126">
        <v>1.5</v>
      </c>
      <c r="D80" s="48" t="s">
        <v>594</v>
      </c>
      <c r="E80" s="32" t="s">
        <v>1417</v>
      </c>
      <c r="F80" s="32"/>
      <c r="G80" s="32"/>
      <c r="H80" s="61">
        <f>'daftar harga bahan'!F110</f>
        <v>60300</v>
      </c>
      <c r="I80" s="51">
        <f t="shared" si="2"/>
        <v>90450</v>
      </c>
      <c r="J80" s="45"/>
    </row>
    <row r="81" spans="1:10" ht="15">
      <c r="A81" s="48"/>
      <c r="B81" s="337"/>
      <c r="C81" s="126"/>
      <c r="D81" s="48"/>
      <c r="E81" s="32"/>
      <c r="F81" s="32"/>
      <c r="G81" s="32"/>
      <c r="H81" s="431" t="s">
        <v>1115</v>
      </c>
      <c r="I81" s="139">
        <f>SUM(I74:I80)</f>
        <v>956765</v>
      </c>
      <c r="J81" s="45"/>
    </row>
    <row r="82" spans="1:10" ht="15">
      <c r="A82" s="48"/>
      <c r="B82" s="337"/>
      <c r="C82" s="362" t="s">
        <v>1116</v>
      </c>
      <c r="D82" s="48"/>
      <c r="E82" s="32"/>
      <c r="F82" s="32"/>
      <c r="G82" s="32"/>
      <c r="H82" s="61"/>
      <c r="I82" s="51"/>
      <c r="J82" s="45"/>
    </row>
    <row r="83" spans="1:10" ht="15">
      <c r="A83" s="48"/>
      <c r="B83" s="337"/>
      <c r="C83" s="126">
        <v>2</v>
      </c>
      <c r="D83" s="48" t="s">
        <v>547</v>
      </c>
      <c r="E83" s="32" t="s">
        <v>548</v>
      </c>
      <c r="F83" s="32"/>
      <c r="G83" s="32"/>
      <c r="H83" s="61">
        <f>'Daft.Upah'!F13</f>
        <v>51000</v>
      </c>
      <c r="I83" s="51">
        <f>+C83*H83</f>
        <v>102000</v>
      </c>
      <c r="J83" s="45"/>
    </row>
    <row r="84" spans="1:10" ht="15">
      <c r="A84" s="48"/>
      <c r="B84" s="337"/>
      <c r="C84" s="126">
        <v>1</v>
      </c>
      <c r="D84" s="48" t="s">
        <v>547</v>
      </c>
      <c r="E84" s="32" t="s">
        <v>549</v>
      </c>
      <c r="F84" s="32"/>
      <c r="G84" s="32"/>
      <c r="H84" s="61">
        <f>'Daft.Upah'!F10</f>
        <v>36000</v>
      </c>
      <c r="I84" s="51">
        <f>+C84*H84</f>
        <v>36000</v>
      </c>
      <c r="J84" s="45"/>
    </row>
    <row r="85" spans="1:10" ht="15">
      <c r="A85" s="48"/>
      <c r="B85" s="337"/>
      <c r="C85" s="126">
        <v>0.2</v>
      </c>
      <c r="D85" s="48" t="s">
        <v>547</v>
      </c>
      <c r="E85" s="32" t="s">
        <v>550</v>
      </c>
      <c r="F85" s="32"/>
      <c r="G85" s="32"/>
      <c r="H85" s="61">
        <f>'Daft.Upah'!F31</f>
        <v>54000</v>
      </c>
      <c r="I85" s="51">
        <f>+C85*H85</f>
        <v>10800</v>
      </c>
      <c r="J85" s="45"/>
    </row>
    <row r="86" spans="1:10" ht="15">
      <c r="A86" s="48"/>
      <c r="B86" s="337"/>
      <c r="C86" s="126">
        <v>0.05</v>
      </c>
      <c r="D86" s="48" t="s">
        <v>547</v>
      </c>
      <c r="E86" s="32" t="s">
        <v>551</v>
      </c>
      <c r="F86" s="32"/>
      <c r="G86" s="32"/>
      <c r="H86" s="61">
        <f>'Daft.Upah'!F34</f>
        <v>48000</v>
      </c>
      <c r="I86" s="51">
        <f>+C86*H86</f>
        <v>2400</v>
      </c>
      <c r="J86" s="45"/>
    </row>
    <row r="87" spans="1:10" ht="15">
      <c r="A87" s="48"/>
      <c r="B87" s="337"/>
      <c r="C87" s="126"/>
      <c r="D87" s="48"/>
      <c r="E87" s="32"/>
      <c r="F87" s="32"/>
      <c r="G87" s="32"/>
      <c r="H87" s="431" t="s">
        <v>1117</v>
      </c>
      <c r="I87" s="139">
        <f>SUM(I83:I86)</f>
        <v>151200</v>
      </c>
      <c r="J87" s="45"/>
    </row>
    <row r="88" spans="1:10" ht="6" customHeight="1">
      <c r="A88" s="48"/>
      <c r="B88" s="337"/>
      <c r="C88" s="126"/>
      <c r="D88" s="48"/>
      <c r="E88" s="32"/>
      <c r="F88" s="32"/>
      <c r="G88" s="32"/>
      <c r="H88" s="431"/>
      <c r="I88" s="51"/>
      <c r="J88" s="45"/>
    </row>
    <row r="89" spans="1:10" ht="15">
      <c r="A89" s="48"/>
      <c r="C89" s="151"/>
      <c r="D89" s="55"/>
      <c r="E89" s="55"/>
      <c r="F89" s="55"/>
      <c r="G89" s="55"/>
      <c r="H89" s="362" t="s">
        <v>1120</v>
      </c>
      <c r="I89" s="432">
        <f>SUM(I74:I87)/2</f>
        <v>1107965</v>
      </c>
      <c r="J89" s="45"/>
    </row>
    <row r="90" spans="1:10" ht="15">
      <c r="A90" s="48"/>
      <c r="B90" s="337" t="s">
        <v>757</v>
      </c>
      <c r="C90" s="341"/>
      <c r="D90" s="43"/>
      <c r="E90" s="44" t="s">
        <v>816</v>
      </c>
      <c r="F90" s="32"/>
      <c r="G90" s="32"/>
      <c r="H90" s="61"/>
      <c r="I90" s="45"/>
      <c r="J90" s="45"/>
    </row>
    <row r="91" spans="1:10" ht="15">
      <c r="A91" s="48"/>
      <c r="B91" s="337"/>
      <c r="C91" s="362" t="s">
        <v>1404</v>
      </c>
      <c r="D91" s="43"/>
      <c r="E91" s="44"/>
      <c r="F91" s="32"/>
      <c r="G91" s="32"/>
      <c r="H91" s="61"/>
      <c r="I91" s="45"/>
      <c r="J91" s="45"/>
    </row>
    <row r="92" spans="1:10" ht="15">
      <c r="A92" s="48"/>
      <c r="B92" s="337"/>
      <c r="C92" s="126">
        <v>0.1</v>
      </c>
      <c r="D92" s="48" t="s">
        <v>547</v>
      </c>
      <c r="E92" s="32" t="s">
        <v>549</v>
      </c>
      <c r="F92" s="32"/>
      <c r="G92" s="32"/>
      <c r="H92" s="61">
        <f>'Daft.Upah'!F10</f>
        <v>36000</v>
      </c>
      <c r="I92" s="51">
        <f>+C92*H92</f>
        <v>3600</v>
      </c>
      <c r="J92" s="45"/>
    </row>
    <row r="93" spans="1:10" ht="15">
      <c r="A93" s="48"/>
      <c r="B93" s="337"/>
      <c r="C93" s="126">
        <v>0.05</v>
      </c>
      <c r="D93" s="48" t="s">
        <v>547</v>
      </c>
      <c r="E93" s="32" t="s">
        <v>551</v>
      </c>
      <c r="F93" s="32"/>
      <c r="G93" s="32"/>
      <c r="H93" s="61">
        <f>'Daft.Upah'!F34</f>
        <v>48000</v>
      </c>
      <c r="I93" s="51">
        <f>+C93*H93</f>
        <v>2400</v>
      </c>
      <c r="J93" s="45"/>
    </row>
    <row r="94" spans="1:10" ht="15">
      <c r="A94" s="48"/>
      <c r="C94" s="151"/>
      <c r="D94" s="55"/>
      <c r="E94" s="55"/>
      <c r="F94" s="55"/>
      <c r="G94" s="55"/>
      <c r="H94" s="431" t="s">
        <v>1117</v>
      </c>
      <c r="I94" s="432">
        <f>SUM(I92:I93)</f>
        <v>6000</v>
      </c>
      <c r="J94" s="45"/>
    </row>
    <row r="95" spans="1:10" ht="5.25" customHeight="1">
      <c r="A95" s="48"/>
      <c r="C95" s="151"/>
      <c r="D95" s="55"/>
      <c r="E95" s="55"/>
      <c r="F95" s="55"/>
      <c r="G95" s="55"/>
      <c r="H95" s="431"/>
      <c r="I95" s="432"/>
      <c r="J95" s="45"/>
    </row>
    <row r="96" spans="1:10" ht="15">
      <c r="A96" s="48"/>
      <c r="C96" s="151"/>
      <c r="D96" s="55"/>
      <c r="E96" s="55"/>
      <c r="F96" s="55"/>
      <c r="G96" s="55"/>
      <c r="H96" s="362" t="s">
        <v>1120</v>
      </c>
      <c r="I96" s="432">
        <f>SUM(I92:I94)/2</f>
        <v>6000</v>
      </c>
      <c r="J96" s="45"/>
    </row>
    <row r="97" spans="1:10" ht="15">
      <c r="A97" s="48"/>
      <c r="B97" s="337" t="s">
        <v>758</v>
      </c>
      <c r="C97" s="341"/>
      <c r="D97" s="43"/>
      <c r="E97" s="44" t="s">
        <v>815</v>
      </c>
      <c r="F97" s="32"/>
      <c r="G97" s="32"/>
      <c r="H97" s="61"/>
      <c r="I97" s="45"/>
      <c r="J97" s="45"/>
    </row>
    <row r="98" spans="1:10" ht="15">
      <c r="A98" s="48"/>
      <c r="B98" s="337"/>
      <c r="C98" s="362" t="s">
        <v>1404</v>
      </c>
      <c r="D98" s="43"/>
      <c r="E98" s="44"/>
      <c r="F98" s="32"/>
      <c r="G98" s="32"/>
      <c r="H98" s="61"/>
      <c r="I98" s="45"/>
      <c r="J98" s="45"/>
    </row>
    <row r="99" spans="1:10" ht="15">
      <c r="A99" s="48"/>
      <c r="B99" s="337"/>
      <c r="C99" s="126">
        <v>1</v>
      </c>
      <c r="D99" s="48" t="s">
        <v>314</v>
      </c>
      <c r="E99" s="32" t="s">
        <v>600</v>
      </c>
      <c r="F99" s="32"/>
      <c r="G99" s="32"/>
      <c r="H99" s="61">
        <f>'daftar harga bahan'!F206</f>
        <v>18800</v>
      </c>
      <c r="I99" s="51">
        <f>+C99*H99</f>
        <v>18800</v>
      </c>
      <c r="J99" s="45"/>
    </row>
    <row r="100" spans="1:10" ht="15">
      <c r="A100" s="48"/>
      <c r="B100" s="337"/>
      <c r="C100" s="153">
        <v>0.25</v>
      </c>
      <c r="D100" s="48" t="s">
        <v>315</v>
      </c>
      <c r="E100" s="32" t="s">
        <v>601</v>
      </c>
      <c r="F100" s="32"/>
      <c r="G100" s="32"/>
      <c r="H100" s="61">
        <f>+'daftar harga bahan'!F432</f>
        <v>15100</v>
      </c>
      <c r="I100" s="51">
        <f>+C100*H100</f>
        <v>3775</v>
      </c>
      <c r="J100" s="45"/>
    </row>
    <row r="101" spans="1:10" ht="15">
      <c r="A101" s="48"/>
      <c r="B101" s="337"/>
      <c r="C101" s="153"/>
      <c r="D101" s="48"/>
      <c r="E101" s="32"/>
      <c r="F101" s="32"/>
      <c r="G101" s="32"/>
      <c r="H101" s="431" t="s">
        <v>1115</v>
      </c>
      <c r="I101" s="139">
        <f>SUM(I99:I100)</f>
        <v>22575</v>
      </c>
      <c r="J101" s="45"/>
    </row>
    <row r="102" spans="1:10" ht="15">
      <c r="A102" s="48"/>
      <c r="B102" s="337"/>
      <c r="C102" s="362" t="s">
        <v>1116</v>
      </c>
      <c r="D102" s="48"/>
      <c r="E102" s="32"/>
      <c r="F102" s="32"/>
      <c r="G102" s="32"/>
      <c r="J102" s="45"/>
    </row>
    <row r="103" spans="1:10" ht="15">
      <c r="A103" s="48"/>
      <c r="B103" s="337"/>
      <c r="C103" s="153">
        <v>0.17</v>
      </c>
      <c r="D103" s="48" t="s">
        <v>547</v>
      </c>
      <c r="E103" s="32" t="s">
        <v>548</v>
      </c>
      <c r="F103" s="32"/>
      <c r="G103" s="32"/>
      <c r="H103" s="61">
        <f>'Daft.Upah'!F13</f>
        <v>51000</v>
      </c>
      <c r="I103" s="51">
        <f>+C103*H103</f>
        <v>8670</v>
      </c>
      <c r="J103" s="45"/>
    </row>
    <row r="104" spans="1:10" ht="15">
      <c r="A104" s="48"/>
      <c r="B104" s="337"/>
      <c r="C104" s="153">
        <v>0.25</v>
      </c>
      <c r="D104" s="48" t="s">
        <v>547</v>
      </c>
      <c r="E104" s="32" t="s">
        <v>549</v>
      </c>
      <c r="F104" s="32"/>
      <c r="G104" s="32"/>
      <c r="H104" s="61">
        <f>'Daft.Upah'!F10</f>
        <v>36000</v>
      </c>
      <c r="I104" s="51">
        <f>+C104*H104</f>
        <v>9000</v>
      </c>
      <c r="J104" s="45"/>
    </row>
    <row r="105" spans="1:10" ht="15">
      <c r="A105" s="48"/>
      <c r="B105" s="337"/>
      <c r="C105" s="153">
        <v>0.002</v>
      </c>
      <c r="D105" s="48" t="s">
        <v>547</v>
      </c>
      <c r="E105" s="32" t="s">
        <v>550</v>
      </c>
      <c r="F105" s="32"/>
      <c r="G105" s="32"/>
      <c r="H105" s="61">
        <f>'Daft.Upah'!F31</f>
        <v>54000</v>
      </c>
      <c r="I105" s="51">
        <f>+C105*H105</f>
        <v>108</v>
      </c>
      <c r="J105" s="45"/>
    </row>
    <row r="106" spans="1:10" ht="15">
      <c r="A106" s="48"/>
      <c r="B106" s="337"/>
      <c r="C106" s="153">
        <v>0.0013</v>
      </c>
      <c r="D106" s="48" t="s">
        <v>547</v>
      </c>
      <c r="E106" s="32" t="s">
        <v>551</v>
      </c>
      <c r="F106" s="32"/>
      <c r="G106" s="32"/>
      <c r="H106" s="61">
        <f>'Daft.Upah'!F34</f>
        <v>48000</v>
      </c>
      <c r="I106" s="51">
        <f>+C106*H106</f>
        <v>62.4</v>
      </c>
      <c r="J106" s="45"/>
    </row>
    <row r="107" spans="1:10" ht="15">
      <c r="A107" s="48"/>
      <c r="B107" s="337"/>
      <c r="C107" s="153"/>
      <c r="D107" s="48"/>
      <c r="E107" s="32"/>
      <c r="F107" s="32"/>
      <c r="G107" s="32"/>
      <c r="H107" s="431" t="s">
        <v>1117</v>
      </c>
      <c r="I107" s="139">
        <f>SUM(I103:I106)</f>
        <v>17840.4</v>
      </c>
      <c r="J107" s="45"/>
    </row>
    <row r="108" spans="1:10" ht="6.75" customHeight="1">
      <c r="A108" s="48"/>
      <c r="B108" s="337"/>
      <c r="C108" s="153"/>
      <c r="D108" s="48"/>
      <c r="E108" s="32"/>
      <c r="F108" s="32"/>
      <c r="G108" s="32"/>
      <c r="H108" s="61"/>
      <c r="I108" s="51"/>
      <c r="J108" s="45"/>
    </row>
    <row r="109" spans="1:10" ht="15">
      <c r="A109" s="48"/>
      <c r="B109" s="337"/>
      <c r="C109" s="153"/>
      <c r="D109" s="48"/>
      <c r="E109" s="32"/>
      <c r="F109" s="32"/>
      <c r="G109" s="32"/>
      <c r="H109" s="362" t="s">
        <v>1120</v>
      </c>
      <c r="I109" s="432">
        <f>ROUNDDOWN(J109,)</f>
        <v>40415</v>
      </c>
      <c r="J109" s="432">
        <f>SUM(I99:I107)/2</f>
        <v>40415.4</v>
      </c>
    </row>
    <row r="110" spans="1:10" ht="15">
      <c r="A110" s="48"/>
      <c r="B110" s="337" t="s">
        <v>759</v>
      </c>
      <c r="C110" s="341"/>
      <c r="D110" s="43"/>
      <c r="E110" s="44" t="s">
        <v>817</v>
      </c>
      <c r="F110" s="32"/>
      <c r="G110" s="32"/>
      <c r="H110" s="61"/>
      <c r="I110" s="45"/>
      <c r="J110" s="45"/>
    </row>
    <row r="111" spans="1:10" ht="15">
      <c r="A111" s="48"/>
      <c r="B111" s="337"/>
      <c r="C111" s="362" t="s">
        <v>1116</v>
      </c>
      <c r="D111" s="43"/>
      <c r="E111" s="44"/>
      <c r="F111" s="32"/>
      <c r="G111" s="32"/>
      <c r="H111" s="61"/>
      <c r="I111" s="45"/>
      <c r="J111" s="45"/>
    </row>
    <row r="112" spans="1:10" ht="15">
      <c r="A112" s="48"/>
      <c r="B112" s="337"/>
      <c r="C112" s="126">
        <v>6.667</v>
      </c>
      <c r="D112" s="48" t="s">
        <v>547</v>
      </c>
      <c r="E112" s="32" t="s">
        <v>549</v>
      </c>
      <c r="F112" s="32"/>
      <c r="G112" s="32"/>
      <c r="H112" s="61">
        <f>'Daft.Upah'!F10</f>
        <v>36000</v>
      </c>
      <c r="I112" s="51">
        <f>+C112*H112</f>
        <v>240012</v>
      </c>
      <c r="J112" s="45"/>
    </row>
    <row r="113" spans="1:10" ht="15">
      <c r="A113" s="68"/>
      <c r="B113" s="337"/>
      <c r="C113" s="153">
        <v>0.333</v>
      </c>
      <c r="D113" s="48" t="s">
        <v>547</v>
      </c>
      <c r="E113" s="32" t="s">
        <v>551</v>
      </c>
      <c r="F113" s="32"/>
      <c r="G113" s="32"/>
      <c r="H113" s="61">
        <f>'Daft.Upah'!F34</f>
        <v>48000</v>
      </c>
      <c r="I113" s="51">
        <f>+C113*H113</f>
        <v>15984</v>
      </c>
      <c r="J113" s="45"/>
    </row>
    <row r="114" spans="1:10" ht="15">
      <c r="A114" s="48"/>
      <c r="B114" s="417"/>
      <c r="C114" s="343"/>
      <c r="F114" s="32"/>
      <c r="G114" s="32"/>
      <c r="H114" s="431" t="s">
        <v>1117</v>
      </c>
      <c r="I114" s="429">
        <f>SUM(I112:I113)</f>
        <v>255996</v>
      </c>
      <c r="J114" s="45"/>
    </row>
    <row r="115" spans="1:10" ht="5.25" customHeight="1">
      <c r="A115" s="48"/>
      <c r="B115" s="417"/>
      <c r="C115" s="343"/>
      <c r="F115" s="32"/>
      <c r="G115" s="32"/>
      <c r="H115" s="431"/>
      <c r="I115" s="429"/>
      <c r="J115" s="45"/>
    </row>
    <row r="116" spans="1:10" ht="14.25" customHeight="1">
      <c r="A116" s="48"/>
      <c r="B116" s="417"/>
      <c r="C116" s="343"/>
      <c r="F116" s="32"/>
      <c r="G116" s="32"/>
      <c r="H116" s="362" t="s">
        <v>1120</v>
      </c>
      <c r="I116" s="429">
        <f>SUM(I112:I114)/2</f>
        <v>255996</v>
      </c>
      <c r="J116" s="45"/>
    </row>
    <row r="117" spans="1:10" ht="15">
      <c r="A117" s="48"/>
      <c r="B117" s="337" t="s">
        <v>760</v>
      </c>
      <c r="C117" s="341"/>
      <c r="D117" s="43"/>
      <c r="E117" s="44" t="s">
        <v>818</v>
      </c>
      <c r="F117" s="32"/>
      <c r="G117" s="32"/>
      <c r="H117" s="61"/>
      <c r="I117" s="45"/>
      <c r="J117" s="45"/>
    </row>
    <row r="118" spans="1:10" ht="15">
      <c r="A118" s="48"/>
      <c r="B118" s="337"/>
      <c r="C118" s="362" t="s">
        <v>1116</v>
      </c>
      <c r="D118" s="43"/>
      <c r="E118" s="44"/>
      <c r="F118" s="32"/>
      <c r="G118" s="32"/>
      <c r="H118" s="61"/>
      <c r="I118" s="45"/>
      <c r="J118" s="45"/>
    </row>
    <row r="119" spans="1:10" ht="15">
      <c r="A119" s="48"/>
      <c r="B119" s="337"/>
      <c r="C119" s="126">
        <v>6.667</v>
      </c>
      <c r="D119" s="48" t="s">
        <v>547</v>
      </c>
      <c r="E119" s="32" t="s">
        <v>549</v>
      </c>
      <c r="F119" s="32"/>
      <c r="G119" s="32"/>
      <c r="H119" s="61">
        <f>'Daft.Upah'!F10</f>
        <v>36000</v>
      </c>
      <c r="I119" s="51">
        <f>+C119*H119</f>
        <v>240012</v>
      </c>
      <c r="J119" s="45"/>
    </row>
    <row r="120" spans="1:10" ht="15">
      <c r="A120" s="48"/>
      <c r="B120" s="337"/>
      <c r="C120" s="153">
        <v>0.033</v>
      </c>
      <c r="D120" s="48" t="s">
        <v>547</v>
      </c>
      <c r="E120" s="32" t="s">
        <v>551</v>
      </c>
      <c r="F120" s="32"/>
      <c r="G120" s="32"/>
      <c r="H120" s="61">
        <f>'Daft.Upah'!F34</f>
        <v>48000</v>
      </c>
      <c r="I120" s="51">
        <f>+C120*H120</f>
        <v>1584</v>
      </c>
      <c r="J120" s="45"/>
    </row>
    <row r="121" spans="1:10" ht="15">
      <c r="A121" s="48"/>
      <c r="C121" s="151"/>
      <c r="D121" s="55"/>
      <c r="E121" s="55"/>
      <c r="F121" s="55"/>
      <c r="G121" s="55"/>
      <c r="H121" s="431" t="s">
        <v>1117</v>
      </c>
      <c r="I121" s="432">
        <f>SUM(I119:I120)</f>
        <v>241596</v>
      </c>
      <c r="J121" s="45"/>
    </row>
    <row r="122" spans="1:10" ht="5.25" customHeight="1">
      <c r="A122" s="48"/>
      <c r="C122" s="151"/>
      <c r="D122" s="55"/>
      <c r="E122" s="55"/>
      <c r="F122" s="55"/>
      <c r="G122" s="55"/>
      <c r="H122" s="431"/>
      <c r="I122" s="432"/>
      <c r="J122" s="45"/>
    </row>
    <row r="123" spans="1:10" ht="14.25" customHeight="1">
      <c r="A123" s="48"/>
      <c r="C123" s="151"/>
      <c r="D123" s="55"/>
      <c r="E123" s="55"/>
      <c r="F123" s="55"/>
      <c r="G123" s="55"/>
      <c r="H123" s="362" t="s">
        <v>1120</v>
      </c>
      <c r="I123" s="432">
        <f>SUM(I119:I121)/2</f>
        <v>241596</v>
      </c>
      <c r="J123" s="45"/>
    </row>
    <row r="124" spans="1:237" s="55" customFormat="1" ht="15">
      <c r="A124" s="48"/>
      <c r="B124" s="337" t="s">
        <v>761</v>
      </c>
      <c r="C124" s="151"/>
      <c r="E124" s="433" t="s">
        <v>845</v>
      </c>
      <c r="H124" s="69"/>
      <c r="I124" s="45"/>
      <c r="IC124" s="32"/>
    </row>
    <row r="125" spans="1:237" s="55" customFormat="1" ht="15">
      <c r="A125" s="48"/>
      <c r="B125" s="337"/>
      <c r="C125" s="362" t="s">
        <v>1116</v>
      </c>
      <c r="E125" s="433"/>
      <c r="H125" s="69"/>
      <c r="I125" s="45"/>
      <c r="IC125" s="32"/>
    </row>
    <row r="126" spans="1:237" s="55" customFormat="1" ht="15">
      <c r="A126" s="48"/>
      <c r="B126" s="416"/>
      <c r="C126" s="151">
        <v>3</v>
      </c>
      <c r="D126" s="344" t="s">
        <v>33</v>
      </c>
      <c r="E126" s="55" t="s">
        <v>549</v>
      </c>
      <c r="H126" s="69">
        <f>'Daft.Upah'!F10</f>
        <v>36000</v>
      </c>
      <c r="I126" s="51">
        <f>H126*C126</f>
        <v>108000</v>
      </c>
      <c r="IC126" s="32"/>
    </row>
    <row r="127" spans="1:237" s="55" customFormat="1" ht="15">
      <c r="A127" s="48"/>
      <c r="B127" s="416"/>
      <c r="C127" s="151">
        <v>0.09</v>
      </c>
      <c r="D127" s="344" t="s">
        <v>33</v>
      </c>
      <c r="E127" s="55" t="s">
        <v>551</v>
      </c>
      <c r="H127" s="69">
        <f>'Daft.Upah'!F34</f>
        <v>48000</v>
      </c>
      <c r="I127" s="51">
        <f>H127*C127</f>
        <v>4320</v>
      </c>
      <c r="IC127" s="32"/>
    </row>
    <row r="128" spans="1:237" s="55" customFormat="1" ht="15">
      <c r="A128" s="48"/>
      <c r="B128" s="416"/>
      <c r="C128" s="151"/>
      <c r="H128" s="431" t="s">
        <v>1117</v>
      </c>
      <c r="I128" s="432">
        <f>SUM(I126:I127)</f>
        <v>112320</v>
      </c>
      <c r="IC128" s="32"/>
    </row>
    <row r="129" spans="1:237" s="55" customFormat="1" ht="5.25" customHeight="1">
      <c r="A129" s="48"/>
      <c r="B129" s="416"/>
      <c r="C129" s="151"/>
      <c r="H129" s="431"/>
      <c r="I129" s="432"/>
      <c r="IC129" s="32"/>
    </row>
    <row r="130" spans="1:237" s="55" customFormat="1" ht="15.75" customHeight="1">
      <c r="A130" s="48"/>
      <c r="B130" s="416"/>
      <c r="C130" s="151"/>
      <c r="H130" s="362" t="s">
        <v>1120</v>
      </c>
      <c r="I130" s="432">
        <f>SUM(I126:I128)/2</f>
        <v>112320</v>
      </c>
      <c r="IC130" s="32"/>
    </row>
    <row r="131" spans="1:237" s="55" customFormat="1" ht="15">
      <c r="A131" s="48"/>
      <c r="B131" s="337" t="s">
        <v>762</v>
      </c>
      <c r="C131" s="151"/>
      <c r="E131" s="433" t="s">
        <v>846</v>
      </c>
      <c r="H131" s="69"/>
      <c r="IC131" s="32"/>
    </row>
    <row r="132" spans="1:237" s="55" customFormat="1" ht="15">
      <c r="A132" s="48"/>
      <c r="B132" s="337"/>
      <c r="C132" s="362" t="s">
        <v>1116</v>
      </c>
      <c r="E132" s="433"/>
      <c r="H132" s="69"/>
      <c r="IC132" s="32"/>
    </row>
    <row r="133" spans="1:237" s="55" customFormat="1" ht="15">
      <c r="A133" s="48"/>
      <c r="B133" s="416"/>
      <c r="C133" s="151">
        <v>2</v>
      </c>
      <c r="D133" s="55" t="s">
        <v>33</v>
      </c>
      <c r="E133" s="55" t="s">
        <v>549</v>
      </c>
      <c r="H133" s="69">
        <f>'Daft.Upah'!F10</f>
        <v>36000</v>
      </c>
      <c r="I133" s="51">
        <f>C133*H133</f>
        <v>72000</v>
      </c>
      <c r="IC133" s="32"/>
    </row>
    <row r="134" spans="1:237" s="55" customFormat="1" ht="15">
      <c r="A134" s="48"/>
      <c r="B134" s="416"/>
      <c r="C134" s="151">
        <v>0.2</v>
      </c>
      <c r="D134" s="55" t="s">
        <v>33</v>
      </c>
      <c r="E134" s="55" t="s">
        <v>551</v>
      </c>
      <c r="H134" s="69">
        <f>'Daft.Upah'!F34</f>
        <v>48000</v>
      </c>
      <c r="I134" s="51">
        <f>C134*H134</f>
        <v>9600</v>
      </c>
      <c r="IC134" s="32"/>
    </row>
    <row r="135" spans="1:237" s="55" customFormat="1" ht="15">
      <c r="A135" s="48"/>
      <c r="B135" s="416"/>
      <c r="C135" s="151"/>
      <c r="H135" s="431" t="s">
        <v>1117</v>
      </c>
      <c r="I135" s="432">
        <f>SUM(I133:I134)</f>
        <v>81600</v>
      </c>
      <c r="IC135" s="32"/>
    </row>
    <row r="136" spans="1:237" s="55" customFormat="1" ht="6" customHeight="1">
      <c r="A136" s="48"/>
      <c r="B136" s="416"/>
      <c r="C136" s="151"/>
      <c r="H136" s="431"/>
      <c r="I136" s="432"/>
      <c r="IC136" s="32"/>
    </row>
    <row r="137" spans="1:237" s="55" customFormat="1" ht="15">
      <c r="A137" s="48"/>
      <c r="B137" s="416"/>
      <c r="C137" s="151"/>
      <c r="H137" s="362" t="s">
        <v>1120</v>
      </c>
      <c r="I137" s="432">
        <f>SUM(I133:I135)/2</f>
        <v>81600</v>
      </c>
      <c r="IC137" s="32"/>
    </row>
    <row r="138" spans="2:237" s="55" customFormat="1" ht="15">
      <c r="B138" s="337" t="s">
        <v>763</v>
      </c>
      <c r="C138" s="153"/>
      <c r="D138" s="48"/>
      <c r="E138" s="44" t="s">
        <v>819</v>
      </c>
      <c r="F138" s="32"/>
      <c r="H138" s="69"/>
      <c r="IC138" s="32"/>
    </row>
    <row r="139" spans="2:237" s="55" customFormat="1" ht="15">
      <c r="B139" s="337"/>
      <c r="C139" s="362" t="s">
        <v>1116</v>
      </c>
      <c r="D139" s="48"/>
      <c r="E139" s="44"/>
      <c r="F139" s="32"/>
      <c r="H139" s="69"/>
      <c r="IC139" s="32"/>
    </row>
    <row r="140" spans="2:237" s="55" customFormat="1" ht="15">
      <c r="B140" s="337"/>
      <c r="C140" s="126">
        <v>0.125</v>
      </c>
      <c r="D140" s="32" t="s">
        <v>33</v>
      </c>
      <c r="E140" s="32" t="s">
        <v>32</v>
      </c>
      <c r="F140" s="32"/>
      <c r="H140" s="154">
        <f>'Daft.Upah'!F10</f>
        <v>36000</v>
      </c>
      <c r="I140" s="51">
        <f>C140*H140</f>
        <v>4500</v>
      </c>
      <c r="IC140" s="32"/>
    </row>
    <row r="141" spans="2:237" s="55" customFormat="1" ht="15">
      <c r="B141" s="337"/>
      <c r="C141" s="126">
        <v>0.0125</v>
      </c>
      <c r="D141" s="32" t="s">
        <v>33</v>
      </c>
      <c r="E141" s="32" t="s">
        <v>551</v>
      </c>
      <c r="F141" s="32"/>
      <c r="H141" s="154">
        <f>'Daft.Upah'!F34</f>
        <v>48000</v>
      </c>
      <c r="I141" s="51">
        <f>C141*H141</f>
        <v>600</v>
      </c>
      <c r="IC141" s="32"/>
    </row>
    <row r="142" spans="2:237" s="55" customFormat="1" ht="15">
      <c r="B142" s="337"/>
      <c r="C142" s="126"/>
      <c r="D142" s="32"/>
      <c r="E142" s="32"/>
      <c r="F142" s="32"/>
      <c r="H142" s="431" t="s">
        <v>1117</v>
      </c>
      <c r="I142" s="139">
        <f>SUM(I140:I141)</f>
        <v>5100</v>
      </c>
      <c r="IC142" s="32"/>
    </row>
    <row r="143" spans="2:237" s="55" customFormat="1" ht="6" customHeight="1">
      <c r="B143" s="337"/>
      <c r="C143" s="126"/>
      <c r="D143" s="32"/>
      <c r="E143" s="32"/>
      <c r="F143" s="32"/>
      <c r="H143" s="431"/>
      <c r="I143" s="139"/>
      <c r="IC143" s="32"/>
    </row>
    <row r="144" spans="2:237" s="55" customFormat="1" ht="15">
      <c r="B144" s="337"/>
      <c r="C144" s="126"/>
      <c r="D144" s="32"/>
      <c r="E144" s="32"/>
      <c r="F144" s="32"/>
      <c r="H144" s="362" t="s">
        <v>1120</v>
      </c>
      <c r="I144" s="139">
        <f>SUM(I140:I142)/2</f>
        <v>5100</v>
      </c>
      <c r="IC144" s="32"/>
    </row>
    <row r="145" spans="2:237" s="55" customFormat="1" ht="5.25" customHeight="1">
      <c r="B145" s="337"/>
      <c r="C145" s="126"/>
      <c r="D145" s="32"/>
      <c r="E145" s="32"/>
      <c r="F145" s="32"/>
      <c r="H145" s="431"/>
      <c r="I145" s="51"/>
      <c r="IC145" s="32"/>
    </row>
    <row r="146" spans="2:237" s="55" customFormat="1" ht="15">
      <c r="B146" s="337" t="s">
        <v>764</v>
      </c>
      <c r="C146" s="153"/>
      <c r="D146" s="48"/>
      <c r="E146" s="44" t="s">
        <v>820</v>
      </c>
      <c r="F146" s="32"/>
      <c r="H146" s="32"/>
      <c r="IC146" s="32"/>
    </row>
    <row r="147" spans="2:237" s="55" customFormat="1" ht="15">
      <c r="B147" s="337"/>
      <c r="C147" s="362" t="s">
        <v>1116</v>
      </c>
      <c r="D147" s="48"/>
      <c r="E147" s="44"/>
      <c r="F147" s="32"/>
      <c r="H147" s="32"/>
      <c r="IC147" s="32"/>
    </row>
    <row r="148" spans="2:237" s="55" customFormat="1" ht="15">
      <c r="B148" s="337"/>
      <c r="C148" s="126">
        <v>0.1</v>
      </c>
      <c r="D148" s="32" t="s">
        <v>33</v>
      </c>
      <c r="E148" s="32" t="s">
        <v>32</v>
      </c>
      <c r="F148" s="32"/>
      <c r="H148" s="154">
        <f>'Daft.Upah'!F10</f>
        <v>36000</v>
      </c>
      <c r="I148" s="51">
        <f>C148*H148</f>
        <v>3600</v>
      </c>
      <c r="IC148" s="32"/>
    </row>
    <row r="149" spans="2:237" s="55" customFormat="1" ht="15">
      <c r="B149" s="337"/>
      <c r="C149" s="126">
        <v>0.01</v>
      </c>
      <c r="D149" s="32" t="s">
        <v>33</v>
      </c>
      <c r="E149" s="32" t="s">
        <v>551</v>
      </c>
      <c r="F149" s="32"/>
      <c r="H149" s="154">
        <f>'Daft.Upah'!F34</f>
        <v>48000</v>
      </c>
      <c r="I149" s="51">
        <f>C149*H149</f>
        <v>480</v>
      </c>
      <c r="IC149" s="32"/>
    </row>
    <row r="150" spans="2:237" s="55" customFormat="1" ht="15">
      <c r="B150" s="337"/>
      <c r="C150" s="150"/>
      <c r="D150" s="32"/>
      <c r="E150" s="32"/>
      <c r="F150" s="32"/>
      <c r="H150" s="431" t="s">
        <v>1117</v>
      </c>
      <c r="I150" s="139">
        <f>SUM(I148:I149)</f>
        <v>4080</v>
      </c>
      <c r="IC150" s="32"/>
    </row>
    <row r="151" spans="2:237" s="55" customFormat="1" ht="6.75" customHeight="1">
      <c r="B151" s="337"/>
      <c r="C151" s="150"/>
      <c r="D151" s="32"/>
      <c r="E151" s="32"/>
      <c r="F151" s="32"/>
      <c r="H151" s="431"/>
      <c r="I151" s="139"/>
      <c r="IC151" s="32"/>
    </row>
    <row r="152" spans="2:237" s="55" customFormat="1" ht="15">
      <c r="B152" s="337"/>
      <c r="C152" s="150"/>
      <c r="D152" s="32"/>
      <c r="E152" s="32"/>
      <c r="F152" s="32"/>
      <c r="H152" s="362" t="s">
        <v>1120</v>
      </c>
      <c r="I152" s="139">
        <f>SUM(I148:I150)/2</f>
        <v>4080</v>
      </c>
      <c r="IC152" s="32"/>
    </row>
    <row r="153" spans="2:237" s="55" customFormat="1" ht="15">
      <c r="B153" s="337" t="s">
        <v>765</v>
      </c>
      <c r="C153" s="153"/>
      <c r="D153" s="48"/>
      <c r="E153" s="44" t="s">
        <v>821</v>
      </c>
      <c r="F153" s="32"/>
      <c r="H153" s="32"/>
      <c r="IC153" s="32"/>
    </row>
    <row r="154" spans="2:237" s="55" customFormat="1" ht="15">
      <c r="B154" s="337"/>
      <c r="C154" s="362" t="s">
        <v>1116</v>
      </c>
      <c r="D154" s="48"/>
      <c r="E154" s="44"/>
      <c r="F154" s="32"/>
      <c r="H154" s="32"/>
      <c r="IC154" s="32"/>
    </row>
    <row r="155" spans="2:237" s="55" customFormat="1" ht="15">
      <c r="B155" s="337"/>
      <c r="C155" s="126">
        <v>0.5</v>
      </c>
      <c r="D155" s="32" t="s">
        <v>33</v>
      </c>
      <c r="E155" s="32" t="s">
        <v>32</v>
      </c>
      <c r="F155" s="32"/>
      <c r="H155" s="154">
        <f>'Daft.Upah'!F10</f>
        <v>36000</v>
      </c>
      <c r="I155" s="51">
        <f>C155*H155</f>
        <v>18000</v>
      </c>
      <c r="IC155" s="32"/>
    </row>
    <row r="156" spans="2:237" s="55" customFormat="1" ht="15">
      <c r="B156" s="337"/>
      <c r="C156" s="126">
        <v>0.05</v>
      </c>
      <c r="D156" s="32" t="s">
        <v>33</v>
      </c>
      <c r="E156" s="32" t="s">
        <v>551</v>
      </c>
      <c r="F156" s="32"/>
      <c r="H156" s="154">
        <f>'Daft.Upah'!F34</f>
        <v>48000</v>
      </c>
      <c r="I156" s="51">
        <f>C156*H156</f>
        <v>2400</v>
      </c>
      <c r="IC156" s="32"/>
    </row>
    <row r="157" spans="2:237" s="55" customFormat="1" ht="15">
      <c r="B157" s="337"/>
      <c r="C157" s="150"/>
      <c r="D157" s="32"/>
      <c r="E157" s="32"/>
      <c r="F157" s="32"/>
      <c r="H157" s="431" t="s">
        <v>1117</v>
      </c>
      <c r="I157" s="139">
        <f>SUM(I155:I156)</f>
        <v>20400</v>
      </c>
      <c r="IC157" s="32"/>
    </row>
    <row r="158" spans="2:237" s="55" customFormat="1" ht="5.25" customHeight="1">
      <c r="B158" s="337"/>
      <c r="C158" s="150"/>
      <c r="D158" s="32"/>
      <c r="E158" s="32"/>
      <c r="F158" s="32"/>
      <c r="H158" s="431"/>
      <c r="I158" s="139"/>
      <c r="IC158" s="32"/>
    </row>
    <row r="159" spans="2:237" s="55" customFormat="1" ht="15">
      <c r="B159" s="337"/>
      <c r="C159" s="150"/>
      <c r="D159" s="32"/>
      <c r="E159" s="32"/>
      <c r="F159" s="32"/>
      <c r="H159" s="362" t="s">
        <v>1120</v>
      </c>
      <c r="I159" s="139">
        <f>SUM(I155:I157)/2</f>
        <v>20400</v>
      </c>
      <c r="IC159" s="32"/>
    </row>
    <row r="160" spans="2:237" s="55" customFormat="1" ht="7.5" customHeight="1">
      <c r="B160" s="337"/>
      <c r="C160" s="150"/>
      <c r="D160" s="32"/>
      <c r="E160" s="32"/>
      <c r="F160" s="32"/>
      <c r="H160" s="431"/>
      <c r="I160" s="51"/>
      <c r="IC160" s="32"/>
    </row>
    <row r="161" spans="2:237" s="55" customFormat="1" ht="15">
      <c r="B161" s="337" t="s">
        <v>766</v>
      </c>
      <c r="C161" s="153"/>
      <c r="D161" s="48"/>
      <c r="E161" s="44" t="s">
        <v>822</v>
      </c>
      <c r="F161" s="32"/>
      <c r="H161" s="32"/>
      <c r="IC161" s="32"/>
    </row>
    <row r="162" spans="2:237" s="55" customFormat="1" ht="15">
      <c r="B162" s="337"/>
      <c r="C162" s="362" t="s">
        <v>1116</v>
      </c>
      <c r="D162" s="48"/>
      <c r="E162" s="44"/>
      <c r="F162" s="32"/>
      <c r="H162" s="32"/>
      <c r="IC162" s="32"/>
    </row>
    <row r="163" spans="2:237" s="55" customFormat="1" ht="15">
      <c r="B163" s="337"/>
      <c r="C163" s="150">
        <v>0.15</v>
      </c>
      <c r="D163" s="32" t="s">
        <v>33</v>
      </c>
      <c r="E163" s="32" t="s">
        <v>549</v>
      </c>
      <c r="F163" s="32"/>
      <c r="H163" s="154">
        <f>'Daft.Upah'!F10</f>
        <v>36000</v>
      </c>
      <c r="I163" s="51">
        <f>C163*H163</f>
        <v>5400</v>
      </c>
      <c r="IC163" s="32"/>
    </row>
    <row r="164" spans="2:237" s="55" customFormat="1" ht="15">
      <c r="B164" s="337"/>
      <c r="C164" s="150">
        <v>0.075</v>
      </c>
      <c r="D164" s="32" t="s">
        <v>33</v>
      </c>
      <c r="E164" s="32" t="s">
        <v>548</v>
      </c>
      <c r="F164" s="32"/>
      <c r="H164" s="154">
        <f>'Daft.Upah'!F13</f>
        <v>51000</v>
      </c>
      <c r="I164" s="51">
        <f>C164*H164</f>
        <v>3825</v>
      </c>
      <c r="IC164" s="32"/>
    </row>
    <row r="165" spans="2:237" s="55" customFormat="1" ht="15">
      <c r="B165" s="337"/>
      <c r="C165" s="150">
        <v>0.0075</v>
      </c>
      <c r="D165" s="32" t="s">
        <v>33</v>
      </c>
      <c r="E165" s="32" t="s">
        <v>253</v>
      </c>
      <c r="F165" s="32"/>
      <c r="H165" s="154">
        <f>'Daft.Upah'!F31</f>
        <v>54000</v>
      </c>
      <c r="I165" s="51">
        <f>C165*H165</f>
        <v>405</v>
      </c>
      <c r="IC165" s="32"/>
    </row>
    <row r="166" spans="2:237" s="55" customFormat="1" ht="15">
      <c r="B166" s="337"/>
      <c r="C166" s="150">
        <v>0.015</v>
      </c>
      <c r="D166" s="32" t="s">
        <v>33</v>
      </c>
      <c r="E166" s="32" t="s">
        <v>229</v>
      </c>
      <c r="F166" s="32"/>
      <c r="H166" s="154">
        <f>'Daft.Upah'!F34</f>
        <v>48000</v>
      </c>
      <c r="I166" s="51">
        <f>C166*H166</f>
        <v>720</v>
      </c>
      <c r="IC166" s="32"/>
    </row>
    <row r="167" spans="2:237" s="55" customFormat="1" ht="15">
      <c r="B167" s="337"/>
      <c r="C167" s="150"/>
      <c r="D167" s="32"/>
      <c r="E167" s="32"/>
      <c r="F167" s="32"/>
      <c r="H167" s="431" t="s">
        <v>1117</v>
      </c>
      <c r="I167" s="139">
        <f>SUM(I163:I166)</f>
        <v>10350</v>
      </c>
      <c r="IC167" s="32"/>
    </row>
    <row r="168" spans="2:237" s="55" customFormat="1" ht="4.5" customHeight="1">
      <c r="B168" s="337"/>
      <c r="C168" s="150"/>
      <c r="D168" s="32"/>
      <c r="E168" s="32"/>
      <c r="F168" s="32"/>
      <c r="H168" s="431"/>
      <c r="I168" s="139"/>
      <c r="IC168" s="32"/>
    </row>
    <row r="169" spans="2:237" s="55" customFormat="1" ht="15">
      <c r="B169" s="337"/>
      <c r="C169" s="150"/>
      <c r="D169" s="32"/>
      <c r="E169" s="32"/>
      <c r="F169" s="32"/>
      <c r="H169" s="362" t="s">
        <v>1120</v>
      </c>
      <c r="I169" s="139">
        <f>SUM(I163:I167)/2</f>
        <v>10350</v>
      </c>
      <c r="IC169" s="32"/>
    </row>
    <row r="170" spans="2:237" s="55" customFormat="1" ht="6" customHeight="1">
      <c r="B170" s="337"/>
      <c r="C170" s="150"/>
      <c r="D170" s="32"/>
      <c r="E170" s="32"/>
      <c r="F170" s="32"/>
      <c r="H170" s="431"/>
      <c r="I170" s="51"/>
      <c r="IC170" s="32"/>
    </row>
    <row r="171" spans="2:237" s="55" customFormat="1" ht="15">
      <c r="B171" s="337" t="s">
        <v>767</v>
      </c>
      <c r="C171" s="153"/>
      <c r="D171" s="48"/>
      <c r="E171" s="44" t="s">
        <v>823</v>
      </c>
      <c r="F171" s="32"/>
      <c r="H171" s="32"/>
      <c r="IC171" s="32"/>
    </row>
    <row r="172" spans="2:237" s="55" customFormat="1" ht="15">
      <c r="B172" s="337"/>
      <c r="C172" s="362" t="s">
        <v>1116</v>
      </c>
      <c r="D172" s="48"/>
      <c r="E172" s="44"/>
      <c r="F172" s="32"/>
      <c r="H172" s="32"/>
      <c r="IC172" s="32"/>
    </row>
    <row r="173" spans="2:237" s="55" customFormat="1" ht="15">
      <c r="B173" s="337"/>
      <c r="C173" s="150">
        <v>0.2</v>
      </c>
      <c r="D173" s="32" t="s">
        <v>33</v>
      </c>
      <c r="E173" s="32" t="s">
        <v>549</v>
      </c>
      <c r="F173" s="32"/>
      <c r="H173" s="154">
        <f>'Daft.Upah'!F10</f>
        <v>36000</v>
      </c>
      <c r="I173" s="51">
        <f>C173*H173</f>
        <v>7200</v>
      </c>
      <c r="IC173" s="32"/>
    </row>
    <row r="174" spans="2:237" s="55" customFormat="1" ht="15">
      <c r="B174" s="337"/>
      <c r="C174" s="150">
        <v>0.1</v>
      </c>
      <c r="D174" s="32" t="s">
        <v>33</v>
      </c>
      <c r="E174" s="32" t="s">
        <v>548</v>
      </c>
      <c r="F174" s="32"/>
      <c r="H174" s="154">
        <f>'Daft.Upah'!F13</f>
        <v>51000</v>
      </c>
      <c r="I174" s="51">
        <f>C174*H174</f>
        <v>5100</v>
      </c>
      <c r="IC174" s="32"/>
    </row>
    <row r="175" spans="2:237" s="55" customFormat="1" ht="15">
      <c r="B175" s="337"/>
      <c r="C175" s="150">
        <v>0.01</v>
      </c>
      <c r="D175" s="32" t="s">
        <v>33</v>
      </c>
      <c r="E175" s="32" t="s">
        <v>253</v>
      </c>
      <c r="F175" s="32"/>
      <c r="H175" s="154">
        <f>'Daft.Upah'!F31</f>
        <v>54000</v>
      </c>
      <c r="I175" s="51">
        <f>C175*H175</f>
        <v>540</v>
      </c>
      <c r="IC175" s="32"/>
    </row>
    <row r="176" spans="2:237" s="55" customFormat="1" ht="15">
      <c r="B176" s="337"/>
      <c r="C176" s="150">
        <v>0.02</v>
      </c>
      <c r="D176" s="32" t="s">
        <v>33</v>
      </c>
      <c r="E176" s="32" t="s">
        <v>229</v>
      </c>
      <c r="F176" s="32"/>
      <c r="H176" s="154">
        <f>'Daft.Upah'!F34</f>
        <v>48000</v>
      </c>
      <c r="I176" s="51">
        <f>C176*H176</f>
        <v>960</v>
      </c>
      <c r="IC176" s="32"/>
    </row>
    <row r="177" spans="2:237" s="55" customFormat="1" ht="15">
      <c r="B177" s="337"/>
      <c r="C177" s="150"/>
      <c r="D177" s="32"/>
      <c r="E177" s="32"/>
      <c r="F177" s="32"/>
      <c r="H177" s="431" t="s">
        <v>1117</v>
      </c>
      <c r="I177" s="139">
        <f>SUM(I173:I176)</f>
        <v>13800</v>
      </c>
      <c r="IC177" s="32"/>
    </row>
    <row r="178" spans="2:237" s="55" customFormat="1" ht="7.5" customHeight="1">
      <c r="B178" s="337"/>
      <c r="C178" s="150"/>
      <c r="D178" s="32"/>
      <c r="E178" s="32"/>
      <c r="F178" s="32"/>
      <c r="H178" s="431"/>
      <c r="I178" s="139"/>
      <c r="IC178" s="32"/>
    </row>
    <row r="179" spans="2:237" s="55" customFormat="1" ht="15">
      <c r="B179" s="337"/>
      <c r="C179" s="150"/>
      <c r="D179" s="32"/>
      <c r="E179" s="32"/>
      <c r="F179" s="32"/>
      <c r="H179" s="362" t="s">
        <v>1120</v>
      </c>
      <c r="I179" s="139">
        <f>SUM(I173:I177)/2</f>
        <v>13800</v>
      </c>
      <c r="IC179" s="32"/>
    </row>
    <row r="180" spans="2:237" s="55" customFormat="1" ht="7.5" customHeight="1">
      <c r="B180" s="337"/>
      <c r="C180" s="150"/>
      <c r="D180" s="32"/>
      <c r="E180" s="32"/>
      <c r="F180" s="32"/>
      <c r="H180" s="431"/>
      <c r="I180" s="51"/>
      <c r="IC180" s="32"/>
    </row>
    <row r="181" spans="2:237" s="55" customFormat="1" ht="15">
      <c r="B181" s="337" t="s">
        <v>768</v>
      </c>
      <c r="C181" s="153"/>
      <c r="D181" s="48"/>
      <c r="E181" s="44" t="s">
        <v>824</v>
      </c>
      <c r="F181" s="32"/>
      <c r="H181" s="32"/>
      <c r="IC181" s="32"/>
    </row>
    <row r="182" spans="2:237" s="55" customFormat="1" ht="15">
      <c r="B182" s="337"/>
      <c r="C182" s="362" t="s">
        <v>1116</v>
      </c>
      <c r="D182" s="48"/>
      <c r="E182" s="44"/>
      <c r="F182" s="32"/>
      <c r="H182" s="32"/>
      <c r="IC182" s="32"/>
    </row>
    <row r="183" spans="2:237" s="55" customFormat="1" ht="15">
      <c r="B183" s="337"/>
      <c r="C183" s="150">
        <v>4</v>
      </c>
      <c r="D183" s="32" t="s">
        <v>33</v>
      </c>
      <c r="E183" s="32" t="s">
        <v>549</v>
      </c>
      <c r="F183" s="32"/>
      <c r="H183" s="154">
        <f>'Daft.Upah'!F10</f>
        <v>36000</v>
      </c>
      <c r="I183" s="51">
        <f>C183*H183</f>
        <v>144000</v>
      </c>
      <c r="IC183" s="32"/>
    </row>
    <row r="184" spans="2:237" s="55" customFormat="1" ht="15">
      <c r="B184" s="337"/>
      <c r="C184" s="150">
        <v>6</v>
      </c>
      <c r="D184" s="32" t="s">
        <v>33</v>
      </c>
      <c r="E184" s="32" t="s">
        <v>548</v>
      </c>
      <c r="F184" s="32"/>
      <c r="H184" s="154">
        <f>'Daft.Upah'!F13</f>
        <v>51000</v>
      </c>
      <c r="I184" s="51">
        <f>C184*H184</f>
        <v>306000</v>
      </c>
      <c r="IC184" s="32"/>
    </row>
    <row r="185" spans="2:237" s="55" customFormat="1" ht="15">
      <c r="B185" s="337"/>
      <c r="C185" s="150">
        <v>0.6</v>
      </c>
      <c r="D185" s="32" t="s">
        <v>33</v>
      </c>
      <c r="E185" s="32" t="s">
        <v>253</v>
      </c>
      <c r="F185" s="32"/>
      <c r="H185" s="154">
        <f>'Daft.Upah'!F31</f>
        <v>54000</v>
      </c>
      <c r="I185" s="51">
        <f>C185*H185</f>
        <v>32400</v>
      </c>
      <c r="IC185" s="32"/>
    </row>
    <row r="186" spans="2:237" s="55" customFormat="1" ht="15">
      <c r="B186" s="337"/>
      <c r="C186" s="150">
        <v>0.4</v>
      </c>
      <c r="D186" s="32" t="s">
        <v>33</v>
      </c>
      <c r="E186" s="32" t="s">
        <v>229</v>
      </c>
      <c r="F186" s="32"/>
      <c r="H186" s="154">
        <f>'Daft.Upah'!F34</f>
        <v>48000</v>
      </c>
      <c r="I186" s="51">
        <f>C186*H186</f>
        <v>19200</v>
      </c>
      <c r="IC186" s="32"/>
    </row>
    <row r="187" spans="2:237" s="55" customFormat="1" ht="15">
      <c r="B187" s="337"/>
      <c r="C187" s="150"/>
      <c r="D187" s="32"/>
      <c r="E187" s="32"/>
      <c r="F187" s="32"/>
      <c r="H187" s="431" t="s">
        <v>1117</v>
      </c>
      <c r="I187" s="139">
        <f>SUM(I183:I186)</f>
        <v>501600</v>
      </c>
      <c r="IC187" s="32"/>
    </row>
    <row r="188" spans="2:237" s="55" customFormat="1" ht="6" customHeight="1">
      <c r="B188" s="337"/>
      <c r="C188" s="150"/>
      <c r="D188" s="32"/>
      <c r="E188" s="32"/>
      <c r="F188" s="32"/>
      <c r="H188" s="431"/>
      <c r="I188" s="139"/>
      <c r="IC188" s="32"/>
    </row>
    <row r="189" spans="2:237" s="55" customFormat="1" ht="15">
      <c r="B189" s="337"/>
      <c r="C189" s="150"/>
      <c r="D189" s="32"/>
      <c r="E189" s="32"/>
      <c r="F189" s="32"/>
      <c r="H189" s="362" t="s">
        <v>1120</v>
      </c>
      <c r="I189" s="139">
        <f>SUM(I183:I187)/2</f>
        <v>501600</v>
      </c>
      <c r="IC189" s="32"/>
    </row>
    <row r="190" spans="2:237" s="55" customFormat="1" ht="5.25" customHeight="1">
      <c r="B190" s="337"/>
      <c r="C190" s="150"/>
      <c r="D190" s="32"/>
      <c r="E190" s="32"/>
      <c r="F190" s="32"/>
      <c r="H190" s="431"/>
      <c r="I190" s="51"/>
      <c r="IC190" s="32"/>
    </row>
    <row r="191" spans="2:237" s="55" customFormat="1" ht="15">
      <c r="B191" s="337" t="s">
        <v>769</v>
      </c>
      <c r="C191" s="153"/>
      <c r="D191" s="48"/>
      <c r="E191" s="44" t="s">
        <v>825</v>
      </c>
      <c r="F191" s="32"/>
      <c r="H191" s="32"/>
      <c r="IC191" s="32"/>
    </row>
    <row r="192" spans="2:237" s="55" customFormat="1" ht="15">
      <c r="B192" s="337"/>
      <c r="C192" s="362" t="s">
        <v>1116</v>
      </c>
      <c r="D192" s="48"/>
      <c r="E192" s="44"/>
      <c r="F192" s="32"/>
      <c r="H192" s="32"/>
      <c r="IC192" s="32"/>
    </row>
    <row r="193" spans="2:237" s="55" customFormat="1" ht="15">
      <c r="B193" s="337"/>
      <c r="C193" s="150">
        <v>4</v>
      </c>
      <c r="D193" s="32" t="s">
        <v>33</v>
      </c>
      <c r="E193" s="32" t="s">
        <v>549</v>
      </c>
      <c r="F193" s="32"/>
      <c r="H193" s="154">
        <f>'Daft.Upah'!F10</f>
        <v>36000</v>
      </c>
      <c r="I193" s="51">
        <f>C193*H193</f>
        <v>144000</v>
      </c>
      <c r="IC193" s="32"/>
    </row>
    <row r="194" spans="2:237" s="55" customFormat="1" ht="15">
      <c r="B194" s="337"/>
      <c r="C194" s="150">
        <v>3</v>
      </c>
      <c r="D194" s="32" t="s">
        <v>33</v>
      </c>
      <c r="E194" s="32" t="s">
        <v>548</v>
      </c>
      <c r="F194" s="32"/>
      <c r="H194" s="154">
        <f>'Daft.Upah'!F13</f>
        <v>51000</v>
      </c>
      <c r="I194" s="51">
        <f>C194*H194</f>
        <v>153000</v>
      </c>
      <c r="IC194" s="32"/>
    </row>
    <row r="195" spans="2:237" s="55" customFormat="1" ht="15">
      <c r="B195" s="337"/>
      <c r="C195" s="150">
        <v>0.4</v>
      </c>
      <c r="D195" s="32" t="s">
        <v>33</v>
      </c>
      <c r="E195" s="32" t="s">
        <v>551</v>
      </c>
      <c r="F195" s="32"/>
      <c r="H195" s="154">
        <f>'Daft.Upah'!F34</f>
        <v>48000</v>
      </c>
      <c r="I195" s="51">
        <f>C195*H195</f>
        <v>19200</v>
      </c>
      <c r="IC195" s="32"/>
    </row>
    <row r="196" spans="2:237" s="55" customFormat="1" ht="15">
      <c r="B196" s="337"/>
      <c r="C196" s="150"/>
      <c r="D196" s="32"/>
      <c r="E196" s="32"/>
      <c r="F196" s="32"/>
      <c r="H196" s="431" t="s">
        <v>1117</v>
      </c>
      <c r="I196" s="139">
        <f>SUM(I193:I195)</f>
        <v>316200</v>
      </c>
      <c r="IC196" s="32"/>
    </row>
    <row r="197" spans="2:237" s="55" customFormat="1" ht="6" customHeight="1">
      <c r="B197" s="337"/>
      <c r="C197" s="150"/>
      <c r="D197" s="32"/>
      <c r="E197" s="32"/>
      <c r="F197" s="32"/>
      <c r="H197" s="431"/>
      <c r="I197" s="139"/>
      <c r="IC197" s="32"/>
    </row>
    <row r="198" spans="2:237" s="55" customFormat="1" ht="15">
      <c r="B198" s="337"/>
      <c r="C198" s="150"/>
      <c r="D198" s="32"/>
      <c r="E198" s="32"/>
      <c r="F198" s="32"/>
      <c r="H198" s="362" t="s">
        <v>1120</v>
      </c>
      <c r="I198" s="139">
        <f>SUM(I193:I196)/2</f>
        <v>316200</v>
      </c>
      <c r="IC198" s="32"/>
    </row>
    <row r="199" spans="2:237" s="55" customFormat="1" ht="6.75" customHeight="1">
      <c r="B199" s="337"/>
      <c r="C199" s="150"/>
      <c r="D199" s="32"/>
      <c r="E199" s="32"/>
      <c r="F199" s="32"/>
      <c r="H199" s="32"/>
      <c r="I199" s="51"/>
      <c r="IC199" s="32"/>
    </row>
    <row r="200" spans="2:237" s="55" customFormat="1" ht="15">
      <c r="B200" s="337" t="s">
        <v>770</v>
      </c>
      <c r="C200" s="153"/>
      <c r="D200" s="48"/>
      <c r="E200" s="44" t="s">
        <v>826</v>
      </c>
      <c r="F200" s="32"/>
      <c r="H200" s="32"/>
      <c r="IC200" s="32"/>
    </row>
    <row r="201" spans="2:237" s="55" customFormat="1" ht="15">
      <c r="B201" s="337"/>
      <c r="C201" s="362" t="s">
        <v>1116</v>
      </c>
      <c r="D201" s="48"/>
      <c r="E201" s="44"/>
      <c r="F201" s="32"/>
      <c r="H201" s="32"/>
      <c r="I201" s="49"/>
      <c r="IC201" s="32"/>
    </row>
    <row r="202" spans="2:237" s="55" customFormat="1" ht="15">
      <c r="B202" s="337"/>
      <c r="C202" s="150">
        <v>0.1</v>
      </c>
      <c r="D202" s="32" t="s">
        <v>33</v>
      </c>
      <c r="E202" s="32" t="s">
        <v>549</v>
      </c>
      <c r="F202" s="345"/>
      <c r="H202" s="154">
        <f>'Daft.Upah'!F10</f>
        <v>36000</v>
      </c>
      <c r="I202" s="51">
        <f>C202*H202</f>
        <v>3600</v>
      </c>
      <c r="IC202" s="32"/>
    </row>
    <row r="203" spans="2:237" s="55" customFormat="1" ht="15">
      <c r="B203" s="337"/>
      <c r="C203" s="150">
        <v>0.3</v>
      </c>
      <c r="D203" s="32" t="s">
        <v>33</v>
      </c>
      <c r="E203" s="32" t="s">
        <v>548</v>
      </c>
      <c r="F203" s="32"/>
      <c r="H203" s="154">
        <f>'Daft.Upah'!F13</f>
        <v>51000</v>
      </c>
      <c r="I203" s="51">
        <f>C203*H203</f>
        <v>15300</v>
      </c>
      <c r="IC203" s="32"/>
    </row>
    <row r="204" spans="2:237" s="55" customFormat="1" ht="15">
      <c r="B204" s="337"/>
      <c r="C204" s="150">
        <v>0.03</v>
      </c>
      <c r="D204" s="32" t="s">
        <v>33</v>
      </c>
      <c r="E204" s="32" t="s">
        <v>253</v>
      </c>
      <c r="F204" s="32"/>
      <c r="H204" s="154">
        <f>'Daft.Upah'!F31</f>
        <v>54000</v>
      </c>
      <c r="I204" s="51">
        <f>C204*H204</f>
        <v>1620</v>
      </c>
      <c r="IC204" s="32"/>
    </row>
    <row r="205" spans="2:237" s="55" customFormat="1" ht="15">
      <c r="B205" s="337"/>
      <c r="C205" s="150">
        <v>0.01</v>
      </c>
      <c r="D205" s="32" t="s">
        <v>33</v>
      </c>
      <c r="E205" s="32" t="s">
        <v>229</v>
      </c>
      <c r="F205" s="32"/>
      <c r="H205" s="154">
        <f>'Daft.Upah'!F34</f>
        <v>48000</v>
      </c>
      <c r="I205" s="51">
        <f>C205*H205</f>
        <v>480</v>
      </c>
      <c r="IC205" s="32"/>
    </row>
    <row r="206" spans="2:237" s="55" customFormat="1" ht="15">
      <c r="B206" s="337"/>
      <c r="C206" s="150"/>
      <c r="D206" s="32"/>
      <c r="E206" s="32"/>
      <c r="F206" s="32"/>
      <c r="H206" s="431" t="s">
        <v>1117</v>
      </c>
      <c r="I206" s="139">
        <f>SUM(I202:I205)</f>
        <v>21000</v>
      </c>
      <c r="IC206" s="32"/>
    </row>
    <row r="207" spans="2:237" s="55" customFormat="1" ht="5.25" customHeight="1">
      <c r="B207" s="337"/>
      <c r="C207" s="150"/>
      <c r="D207" s="32"/>
      <c r="E207" s="32"/>
      <c r="F207" s="32"/>
      <c r="H207" s="431"/>
      <c r="I207" s="139"/>
      <c r="IC207" s="32"/>
    </row>
    <row r="208" spans="2:237" s="55" customFormat="1" ht="15">
      <c r="B208" s="337"/>
      <c r="C208" s="150"/>
      <c r="D208" s="32"/>
      <c r="E208" s="32"/>
      <c r="F208" s="32"/>
      <c r="H208" s="362" t="s">
        <v>1120</v>
      </c>
      <c r="I208" s="139">
        <f>SUM(I202:I206)/2</f>
        <v>21000</v>
      </c>
      <c r="IC208" s="32"/>
    </row>
    <row r="209" spans="2:237" s="55" customFormat="1" ht="7.5" customHeight="1">
      <c r="B209" s="337"/>
      <c r="C209" s="150"/>
      <c r="D209" s="32"/>
      <c r="E209" s="32"/>
      <c r="F209" s="32"/>
      <c r="H209" s="431"/>
      <c r="I209" s="51"/>
      <c r="IC209" s="32"/>
    </row>
    <row r="210" spans="2:237" s="55" customFormat="1" ht="15">
      <c r="B210" s="337" t="s">
        <v>771</v>
      </c>
      <c r="C210" s="153"/>
      <c r="D210" s="48"/>
      <c r="E210" s="44" t="s">
        <v>827</v>
      </c>
      <c r="F210" s="32"/>
      <c r="H210" s="32"/>
      <c r="IC210" s="32"/>
    </row>
    <row r="211" spans="2:237" s="55" customFormat="1" ht="15">
      <c r="B211" s="337"/>
      <c r="C211" s="362" t="s">
        <v>1116</v>
      </c>
      <c r="D211" s="48"/>
      <c r="E211" s="32"/>
      <c r="F211" s="32"/>
      <c r="H211" s="32"/>
      <c r="I211" s="49"/>
      <c r="IC211" s="32"/>
    </row>
    <row r="212" spans="1:237" s="55" customFormat="1" ht="15">
      <c r="A212" s="32"/>
      <c r="B212" s="416"/>
      <c r="C212" s="150">
        <v>0.15</v>
      </c>
      <c r="D212" s="32" t="s">
        <v>33</v>
      </c>
      <c r="E212" s="32" t="s">
        <v>549</v>
      </c>
      <c r="F212" s="345"/>
      <c r="H212" s="154">
        <f>'Daft.Upah'!F10</f>
        <v>36000</v>
      </c>
      <c r="I212" s="51">
        <f>C212*H212</f>
        <v>5400</v>
      </c>
      <c r="IC212" s="32"/>
    </row>
    <row r="213" spans="1:237" s="55" customFormat="1" ht="15">
      <c r="A213" s="32"/>
      <c r="B213" s="416"/>
      <c r="C213" s="150">
        <v>0.015</v>
      </c>
      <c r="D213" s="32" t="s">
        <v>33</v>
      </c>
      <c r="E213" s="32" t="s">
        <v>551</v>
      </c>
      <c r="F213" s="32"/>
      <c r="H213" s="154">
        <f>'Daft.Upah'!F34</f>
        <v>48000</v>
      </c>
      <c r="I213" s="51">
        <f>C213*H213</f>
        <v>720</v>
      </c>
      <c r="IC213" s="32"/>
    </row>
    <row r="214" spans="1:237" s="55" customFormat="1" ht="15">
      <c r="A214" s="32"/>
      <c r="B214" s="416"/>
      <c r="C214" s="150"/>
      <c r="D214" s="32"/>
      <c r="E214" s="32"/>
      <c r="F214" s="32"/>
      <c r="H214" s="431" t="s">
        <v>1117</v>
      </c>
      <c r="I214" s="139">
        <f>SUM(I212:I213)</f>
        <v>6120</v>
      </c>
      <c r="IC214" s="32"/>
    </row>
    <row r="215" spans="1:237" s="55" customFormat="1" ht="6" customHeight="1">
      <c r="A215" s="32"/>
      <c r="B215" s="416"/>
      <c r="C215" s="150"/>
      <c r="D215" s="32"/>
      <c r="E215" s="32"/>
      <c r="F215" s="32"/>
      <c r="H215" s="431"/>
      <c r="I215" s="139"/>
      <c r="IC215" s="32"/>
    </row>
    <row r="216" spans="1:237" s="55" customFormat="1" ht="15">
      <c r="A216" s="32"/>
      <c r="B216" s="416"/>
      <c r="C216" s="150"/>
      <c r="D216" s="32"/>
      <c r="E216" s="32"/>
      <c r="F216" s="32"/>
      <c r="H216" s="362" t="s">
        <v>1120</v>
      </c>
      <c r="I216" s="139">
        <f>SUM(I212:I214)/2</f>
        <v>6120</v>
      </c>
      <c r="IC216" s="32"/>
    </row>
    <row r="217" spans="1:237" s="55" customFormat="1" ht="8.25" customHeight="1">
      <c r="A217" s="32"/>
      <c r="B217" s="416"/>
      <c r="C217" s="150"/>
      <c r="D217" s="32"/>
      <c r="E217" s="32"/>
      <c r="F217" s="32"/>
      <c r="H217" s="431"/>
      <c r="I217" s="51"/>
      <c r="IC217" s="32"/>
    </row>
    <row r="218" spans="1:237" s="55" customFormat="1" ht="15">
      <c r="A218" s="32"/>
      <c r="B218" s="337"/>
      <c r="C218" s="126"/>
      <c r="D218" s="32"/>
      <c r="H218" s="32"/>
      <c r="I218" s="32" t="s">
        <v>64</v>
      </c>
      <c r="IC218" s="32"/>
    </row>
    <row r="219" spans="2:237" s="55" customFormat="1" ht="12.75" customHeight="1">
      <c r="B219" s="337" t="s">
        <v>852</v>
      </c>
      <c r="C219" s="551" t="s">
        <v>1405</v>
      </c>
      <c r="D219" s="552"/>
      <c r="E219" s="552"/>
      <c r="F219" s="552"/>
      <c r="G219" s="346" t="s">
        <v>79</v>
      </c>
      <c r="H219" s="546" t="s">
        <v>34</v>
      </c>
      <c r="I219" s="32" t="s">
        <v>81</v>
      </c>
      <c r="IC219" s="32"/>
    </row>
    <row r="220" spans="2:237" s="55" customFormat="1" ht="15">
      <c r="B220" s="337"/>
      <c r="C220" s="553"/>
      <c r="D220" s="554"/>
      <c r="E220" s="554"/>
      <c r="F220" s="554"/>
      <c r="G220" s="347">
        <v>275</v>
      </c>
      <c r="H220" s="547"/>
      <c r="I220" s="32" t="s">
        <v>82</v>
      </c>
      <c r="IC220" s="32"/>
    </row>
    <row r="221" spans="2:237" s="55" customFormat="1" ht="15">
      <c r="B221" s="337"/>
      <c r="C221" s="126"/>
      <c r="D221" s="32"/>
      <c r="H221" s="32"/>
      <c r="I221" s="32" t="s">
        <v>35</v>
      </c>
      <c r="IC221" s="32"/>
    </row>
    <row r="222" spans="2:237" s="55" customFormat="1" ht="15">
      <c r="B222" s="337"/>
      <c r="C222" s="126"/>
      <c r="D222" s="32"/>
      <c r="H222" s="32"/>
      <c r="I222" s="32"/>
      <c r="IC222" s="32"/>
    </row>
    <row r="223" spans="2:237" s="55" customFormat="1" ht="15">
      <c r="B223" s="337"/>
      <c r="C223" s="126"/>
      <c r="D223" s="32"/>
      <c r="H223" s="32"/>
      <c r="I223" s="32" t="s">
        <v>64</v>
      </c>
      <c r="IC223" s="32"/>
    </row>
    <row r="224" spans="2:237" s="55" customFormat="1" ht="12.75" customHeight="1">
      <c r="B224" s="337" t="s">
        <v>853</v>
      </c>
      <c r="C224" s="551" t="s">
        <v>36</v>
      </c>
      <c r="D224" s="552"/>
      <c r="E224" s="552"/>
      <c r="F224" s="552"/>
      <c r="G224" s="346" t="s">
        <v>79</v>
      </c>
      <c r="H224" s="546" t="s">
        <v>37</v>
      </c>
      <c r="I224" s="32" t="s">
        <v>81</v>
      </c>
      <c r="IC224" s="32"/>
    </row>
    <row r="225" spans="1:237" s="55" customFormat="1" ht="15">
      <c r="A225" s="32"/>
      <c r="B225" s="418"/>
      <c r="C225" s="553"/>
      <c r="D225" s="554"/>
      <c r="E225" s="554"/>
      <c r="F225" s="554"/>
      <c r="G225" s="347">
        <v>275</v>
      </c>
      <c r="H225" s="547"/>
      <c r="I225" s="32" t="s">
        <v>82</v>
      </c>
      <c r="IC225" s="32"/>
    </row>
    <row r="226" spans="1:237" s="55" customFormat="1" ht="15">
      <c r="A226" s="32"/>
      <c r="B226" s="337"/>
      <c r="C226" s="126"/>
      <c r="D226" s="32"/>
      <c r="H226" s="32"/>
      <c r="I226" s="32" t="s">
        <v>35</v>
      </c>
      <c r="IC226" s="32"/>
    </row>
    <row r="227" spans="1:10" ht="15">
      <c r="A227" s="48"/>
      <c r="C227" s="55"/>
      <c r="D227" s="55"/>
      <c r="E227" s="55"/>
      <c r="F227" s="55"/>
      <c r="G227" s="55"/>
      <c r="H227" s="69"/>
      <c r="I227" s="55"/>
      <c r="J227" s="45"/>
    </row>
    <row r="228" spans="1:237" s="339" customFormat="1" ht="15">
      <c r="A228" s="337" t="s">
        <v>908</v>
      </c>
      <c r="B228" s="337" t="s">
        <v>348</v>
      </c>
      <c r="C228" s="348"/>
      <c r="D228" s="337"/>
      <c r="E228" s="138" t="s">
        <v>644</v>
      </c>
      <c r="F228" s="138"/>
      <c r="G228" s="138"/>
      <c r="H228" s="349"/>
      <c r="I228" s="139"/>
      <c r="IC228" s="312"/>
    </row>
    <row r="229" spans="1:10" ht="15">
      <c r="A229" s="48"/>
      <c r="B229" s="337"/>
      <c r="C229" s="125"/>
      <c r="D229" s="48"/>
      <c r="E229" s="32"/>
      <c r="F229" s="32"/>
      <c r="G229" s="32"/>
      <c r="H229" s="61"/>
      <c r="I229" s="51"/>
      <c r="J229" s="45"/>
    </row>
    <row r="230" spans="1:10" ht="15">
      <c r="A230" s="48"/>
      <c r="B230" s="337" t="s">
        <v>316</v>
      </c>
      <c r="C230" s="350"/>
      <c r="D230" s="43"/>
      <c r="E230" s="44" t="s">
        <v>828</v>
      </c>
      <c r="F230" s="32"/>
      <c r="G230" s="32"/>
      <c r="H230" s="61"/>
      <c r="I230" s="45"/>
      <c r="J230" s="45"/>
    </row>
    <row r="231" spans="1:10" ht="15">
      <c r="A231" s="48"/>
      <c r="B231" s="337"/>
      <c r="C231" s="362" t="s">
        <v>1116</v>
      </c>
      <c r="D231" s="43"/>
      <c r="E231" s="44"/>
      <c r="F231" s="32"/>
      <c r="G231" s="32"/>
      <c r="H231" s="61"/>
      <c r="I231" s="49"/>
      <c r="J231" s="45"/>
    </row>
    <row r="232" spans="1:10" ht="15">
      <c r="A232" s="48"/>
      <c r="B232" s="337"/>
      <c r="C232" s="125">
        <v>0.4</v>
      </c>
      <c r="D232" s="48" t="s">
        <v>547</v>
      </c>
      <c r="E232" s="32" t="s">
        <v>549</v>
      </c>
      <c r="F232" s="32"/>
      <c r="G232" s="32"/>
      <c r="H232" s="61">
        <f>'Daft.Upah'!F10</f>
        <v>36000</v>
      </c>
      <c r="I232" s="51">
        <f>+C232*H232</f>
        <v>14400</v>
      </c>
      <c r="J232" s="45"/>
    </row>
    <row r="233" spans="1:10" ht="15">
      <c r="A233" s="48"/>
      <c r="B233" s="337"/>
      <c r="C233" s="125">
        <v>0.04</v>
      </c>
      <c r="D233" s="48" t="s">
        <v>547</v>
      </c>
      <c r="E233" s="32" t="s">
        <v>551</v>
      </c>
      <c r="F233" s="32"/>
      <c r="G233" s="32"/>
      <c r="H233" s="61">
        <f>'Daft.Upah'!F34</f>
        <v>48000</v>
      </c>
      <c r="I233" s="51">
        <f>+C233*H233</f>
        <v>1920</v>
      </c>
      <c r="J233" s="45"/>
    </row>
    <row r="234" spans="1:10" ht="15">
      <c r="A234" s="48"/>
      <c r="C234" s="125"/>
      <c r="D234" s="55"/>
      <c r="E234" s="55"/>
      <c r="F234" s="55"/>
      <c r="G234" s="55"/>
      <c r="H234" s="431" t="s">
        <v>1117</v>
      </c>
      <c r="I234" s="432">
        <f>SUM(I232:I233)</f>
        <v>16320</v>
      </c>
      <c r="J234" s="45"/>
    </row>
    <row r="235" spans="1:10" ht="6" customHeight="1">
      <c r="A235" s="48"/>
      <c r="C235" s="125"/>
      <c r="D235" s="55"/>
      <c r="E235" s="55"/>
      <c r="F235" s="55"/>
      <c r="G235" s="55"/>
      <c r="H235" s="431"/>
      <c r="I235" s="432"/>
      <c r="J235" s="45"/>
    </row>
    <row r="236" spans="1:10" ht="15">
      <c r="A236" s="48"/>
      <c r="C236" s="125"/>
      <c r="D236" s="55"/>
      <c r="E236" s="55"/>
      <c r="F236" s="55"/>
      <c r="G236" s="55"/>
      <c r="H236" s="362" t="s">
        <v>1120</v>
      </c>
      <c r="I236" s="432">
        <f>SUM(I232:I234)/2</f>
        <v>16320</v>
      </c>
      <c r="J236" s="45"/>
    </row>
    <row r="237" spans="1:10" ht="15">
      <c r="A237" s="48"/>
      <c r="B237" s="337" t="s">
        <v>317</v>
      </c>
      <c r="C237" s="125"/>
      <c r="D237" s="43"/>
      <c r="E237" s="44" t="s">
        <v>829</v>
      </c>
      <c r="F237" s="32"/>
      <c r="G237" s="32"/>
      <c r="H237" s="61"/>
      <c r="I237" s="45"/>
      <c r="J237" s="45"/>
    </row>
    <row r="238" spans="1:10" ht="15">
      <c r="A238" s="48"/>
      <c r="B238" s="337"/>
      <c r="C238" s="362" t="s">
        <v>1116</v>
      </c>
      <c r="D238" s="43"/>
      <c r="E238" s="44"/>
      <c r="F238" s="32"/>
      <c r="G238" s="32"/>
      <c r="H238" s="61"/>
      <c r="I238" s="45"/>
      <c r="J238" s="45"/>
    </row>
    <row r="239" spans="1:10" ht="15">
      <c r="A239" s="48"/>
      <c r="B239" s="337"/>
      <c r="C239" s="125">
        <v>1</v>
      </c>
      <c r="D239" s="48" t="s">
        <v>547</v>
      </c>
      <c r="E239" s="32" t="s">
        <v>549</v>
      </c>
      <c r="F239" s="32"/>
      <c r="G239" s="32"/>
      <c r="H239" s="61">
        <f>'Daft.Upah'!F10</f>
        <v>36000</v>
      </c>
      <c r="I239" s="51">
        <f>+C239*H239</f>
        <v>36000</v>
      </c>
      <c r="J239" s="45"/>
    </row>
    <row r="240" spans="1:10" ht="15">
      <c r="A240" s="48"/>
      <c r="B240" s="337"/>
      <c r="C240" s="125">
        <v>0.032</v>
      </c>
      <c r="D240" s="48" t="s">
        <v>547</v>
      </c>
      <c r="E240" s="32" t="s">
        <v>551</v>
      </c>
      <c r="F240" s="32"/>
      <c r="G240" s="32"/>
      <c r="H240" s="61">
        <f>'Daft.Upah'!F34</f>
        <v>48000</v>
      </c>
      <c r="I240" s="51">
        <f>+C240*H240</f>
        <v>1536</v>
      </c>
      <c r="J240" s="45"/>
    </row>
    <row r="241" spans="1:10" ht="15">
      <c r="A241" s="48"/>
      <c r="B241" s="337"/>
      <c r="C241" s="362"/>
      <c r="D241" s="32"/>
      <c r="E241" s="32"/>
      <c r="F241" s="32"/>
      <c r="G241" s="32"/>
      <c r="H241" s="431" t="s">
        <v>1117</v>
      </c>
      <c r="I241" s="139">
        <f>SUM(I239:I240)</f>
        <v>37536</v>
      </c>
      <c r="J241" s="45"/>
    </row>
    <row r="242" spans="1:10" ht="5.25" customHeight="1">
      <c r="A242" s="48"/>
      <c r="B242" s="337"/>
      <c r="C242" s="362"/>
      <c r="D242" s="32"/>
      <c r="E242" s="32"/>
      <c r="F242" s="32"/>
      <c r="G242" s="32"/>
      <c r="H242" s="431"/>
      <c r="I242" s="139"/>
      <c r="J242" s="45"/>
    </row>
    <row r="243" spans="1:10" ht="15">
      <c r="A243" s="48"/>
      <c r="B243" s="337"/>
      <c r="C243" s="362"/>
      <c r="D243" s="32"/>
      <c r="E243" s="32"/>
      <c r="F243" s="32"/>
      <c r="G243" s="32"/>
      <c r="H243" s="362" t="s">
        <v>1120</v>
      </c>
      <c r="I243" s="139">
        <f>SUM(I239:I241)/2</f>
        <v>37536</v>
      </c>
      <c r="J243" s="45"/>
    </row>
    <row r="244" spans="1:10" ht="15">
      <c r="A244" s="48"/>
      <c r="B244" s="337" t="s">
        <v>318</v>
      </c>
      <c r="C244" s="125"/>
      <c r="D244" s="43"/>
      <c r="E244" s="44" t="s">
        <v>830</v>
      </c>
      <c r="F244" s="32"/>
      <c r="G244" s="32"/>
      <c r="H244" s="61"/>
      <c r="I244" s="45"/>
      <c r="J244" s="45"/>
    </row>
    <row r="245" spans="1:10" ht="15">
      <c r="A245" s="48"/>
      <c r="B245" s="337"/>
      <c r="C245" s="362" t="s">
        <v>1116</v>
      </c>
      <c r="D245" s="43"/>
      <c r="E245" s="44"/>
      <c r="F245" s="32"/>
      <c r="G245" s="32"/>
      <c r="H245" s="61"/>
      <c r="I245" s="45"/>
      <c r="J245" s="45"/>
    </row>
    <row r="246" spans="1:10" ht="15">
      <c r="A246" s="48"/>
      <c r="B246" s="337"/>
      <c r="C246" s="125">
        <v>1.5</v>
      </c>
      <c r="D246" s="48" t="s">
        <v>547</v>
      </c>
      <c r="E246" s="32" t="s">
        <v>549</v>
      </c>
      <c r="F246" s="32"/>
      <c r="G246" s="32"/>
      <c r="H246" s="61">
        <f>'Daft.Upah'!F10</f>
        <v>36000</v>
      </c>
      <c r="I246" s="51">
        <f>+C246*H246</f>
        <v>54000</v>
      </c>
      <c r="J246" s="45"/>
    </row>
    <row r="247" spans="1:10" ht="15">
      <c r="A247" s="48"/>
      <c r="B247" s="337"/>
      <c r="C247" s="125">
        <v>0.06</v>
      </c>
      <c r="D247" s="48" t="s">
        <v>547</v>
      </c>
      <c r="E247" s="32" t="s">
        <v>551</v>
      </c>
      <c r="F247" s="32"/>
      <c r="G247" s="32"/>
      <c r="H247" s="61">
        <f>'Daft.Upah'!F34</f>
        <v>48000</v>
      </c>
      <c r="I247" s="51">
        <f>+C247*H247</f>
        <v>2880</v>
      </c>
      <c r="J247" s="45"/>
    </row>
    <row r="248" spans="1:10" ht="15">
      <c r="A248" s="48"/>
      <c r="B248" s="337"/>
      <c r="C248" s="125"/>
      <c r="D248" s="32"/>
      <c r="E248" s="32"/>
      <c r="F248" s="32"/>
      <c r="G248" s="32"/>
      <c r="H248" s="431" t="s">
        <v>1117</v>
      </c>
      <c r="I248" s="139">
        <f>SUM(I246:I247)</f>
        <v>56880</v>
      </c>
      <c r="J248" s="45"/>
    </row>
    <row r="249" spans="1:10" ht="3.75" customHeight="1">
      <c r="A249" s="48"/>
      <c r="B249" s="337"/>
      <c r="C249" s="125"/>
      <c r="D249" s="32"/>
      <c r="E249" s="32"/>
      <c r="F249" s="32"/>
      <c r="G249" s="32"/>
      <c r="H249" s="431"/>
      <c r="I249" s="139"/>
      <c r="J249" s="45"/>
    </row>
    <row r="250" spans="1:10" ht="15">
      <c r="A250" s="48"/>
      <c r="B250" s="337"/>
      <c r="C250" s="125"/>
      <c r="D250" s="32"/>
      <c r="E250" s="32"/>
      <c r="F250" s="32"/>
      <c r="G250" s="32"/>
      <c r="H250" s="362" t="s">
        <v>1120</v>
      </c>
      <c r="I250" s="139">
        <f>SUM(I246:I248)/2</f>
        <v>56880</v>
      </c>
      <c r="J250" s="45"/>
    </row>
    <row r="251" spans="1:10" ht="15">
      <c r="A251" s="48"/>
      <c r="B251" s="337" t="s">
        <v>319</v>
      </c>
      <c r="C251" s="125"/>
      <c r="D251" s="43"/>
      <c r="E251" s="44" t="s">
        <v>831</v>
      </c>
      <c r="F251" s="32"/>
      <c r="G251" s="32"/>
      <c r="H251" s="61"/>
      <c r="I251" s="45"/>
      <c r="J251" s="45"/>
    </row>
    <row r="252" spans="1:10" ht="15">
      <c r="A252" s="48"/>
      <c r="B252" s="337"/>
      <c r="C252" s="362" t="s">
        <v>1116</v>
      </c>
      <c r="D252" s="43"/>
      <c r="E252" s="44"/>
      <c r="F252" s="32"/>
      <c r="G252" s="32"/>
      <c r="H252" s="61"/>
      <c r="I252" s="45"/>
      <c r="J252" s="45"/>
    </row>
    <row r="253" spans="1:10" ht="15">
      <c r="A253" s="48"/>
      <c r="B253" s="337"/>
      <c r="C253" s="125">
        <v>1.2</v>
      </c>
      <c r="D253" s="48" t="s">
        <v>547</v>
      </c>
      <c r="E253" s="32" t="s">
        <v>549</v>
      </c>
      <c r="F253" s="32"/>
      <c r="G253" s="32"/>
      <c r="H253" s="61">
        <f>'Daft.Upah'!F10</f>
        <v>36000</v>
      </c>
      <c r="I253" s="51">
        <f>+C253*H253</f>
        <v>43200</v>
      </c>
      <c r="J253" s="45"/>
    </row>
    <row r="254" spans="1:10" ht="15">
      <c r="A254" s="48"/>
      <c r="B254" s="337"/>
      <c r="C254" s="125">
        <v>0.045</v>
      </c>
      <c r="D254" s="48" t="s">
        <v>547</v>
      </c>
      <c r="E254" s="32" t="s">
        <v>551</v>
      </c>
      <c r="F254" s="32"/>
      <c r="G254" s="32"/>
      <c r="H254" s="61">
        <f>'Daft.Upah'!F34</f>
        <v>48000</v>
      </c>
      <c r="I254" s="51">
        <f>+C254*H254</f>
        <v>2160</v>
      </c>
      <c r="J254" s="45"/>
    </row>
    <row r="255" spans="1:10" ht="15">
      <c r="A255" s="48"/>
      <c r="B255" s="337"/>
      <c r="C255" s="125"/>
      <c r="D255" s="32"/>
      <c r="E255" s="32"/>
      <c r="F255" s="32"/>
      <c r="G255" s="32"/>
      <c r="H255" s="431" t="s">
        <v>1117</v>
      </c>
      <c r="I255" s="139">
        <f>SUM(I253:I254)</f>
        <v>45360</v>
      </c>
      <c r="J255" s="45"/>
    </row>
    <row r="256" spans="1:10" ht="4.5" customHeight="1">
      <c r="A256" s="48"/>
      <c r="B256" s="337"/>
      <c r="C256" s="125"/>
      <c r="D256" s="32"/>
      <c r="E256" s="32"/>
      <c r="F256" s="32"/>
      <c r="G256" s="32"/>
      <c r="H256" s="431"/>
      <c r="I256" s="139"/>
      <c r="J256" s="45"/>
    </row>
    <row r="257" spans="1:10" ht="15">
      <c r="A257" s="48"/>
      <c r="B257" s="337"/>
      <c r="C257" s="125"/>
      <c r="D257" s="32"/>
      <c r="E257" s="32"/>
      <c r="F257" s="32"/>
      <c r="G257" s="32"/>
      <c r="H257" s="362" t="s">
        <v>1120</v>
      </c>
      <c r="I257" s="139">
        <f>SUM(I253:I255)/2</f>
        <v>45360</v>
      </c>
      <c r="J257" s="45"/>
    </row>
    <row r="258" spans="1:10" ht="15">
      <c r="A258" s="48"/>
      <c r="B258" s="337" t="s">
        <v>320</v>
      </c>
      <c r="C258" s="125"/>
      <c r="D258" s="43"/>
      <c r="E258" s="44" t="s">
        <v>836</v>
      </c>
      <c r="F258" s="32"/>
      <c r="G258" s="32"/>
      <c r="H258" s="61"/>
      <c r="I258" s="45"/>
      <c r="J258" s="45"/>
    </row>
    <row r="259" spans="1:10" ht="15">
      <c r="A259" s="48"/>
      <c r="B259" s="337"/>
      <c r="C259" s="362" t="s">
        <v>1116</v>
      </c>
      <c r="D259" s="43"/>
      <c r="E259" s="44"/>
      <c r="F259" s="32"/>
      <c r="G259" s="32"/>
      <c r="H259" s="61"/>
      <c r="I259" s="45"/>
      <c r="J259" s="45"/>
    </row>
    <row r="260" spans="1:10" ht="15">
      <c r="A260" s="48"/>
      <c r="B260" s="337"/>
      <c r="C260" s="125">
        <v>0.05</v>
      </c>
      <c r="D260" s="48" t="s">
        <v>547</v>
      </c>
      <c r="E260" s="32" t="s">
        <v>549</v>
      </c>
      <c r="F260" s="32"/>
      <c r="G260" s="32"/>
      <c r="H260" s="61">
        <f>'Daft.Upah'!F10</f>
        <v>36000</v>
      </c>
      <c r="I260" s="51">
        <f>+C260*H260</f>
        <v>1800</v>
      </c>
      <c r="J260" s="45"/>
    </row>
    <row r="261" spans="1:10" ht="15">
      <c r="A261" s="48"/>
      <c r="B261" s="337"/>
      <c r="C261" s="125">
        <v>0.005</v>
      </c>
      <c r="D261" s="48" t="s">
        <v>547</v>
      </c>
      <c r="E261" s="32" t="s">
        <v>551</v>
      </c>
      <c r="F261" s="32"/>
      <c r="G261" s="32"/>
      <c r="H261" s="61">
        <f>'Daft.Upah'!F34</f>
        <v>48000</v>
      </c>
      <c r="I261" s="51">
        <f>+C261*H261</f>
        <v>240</v>
      </c>
      <c r="J261" s="45"/>
    </row>
    <row r="262" spans="1:237" s="45" customFormat="1" ht="15">
      <c r="A262" s="48"/>
      <c r="B262" s="337"/>
      <c r="C262" s="125"/>
      <c r="D262" s="48"/>
      <c r="E262" s="32"/>
      <c r="F262" s="32"/>
      <c r="G262" s="32"/>
      <c r="H262" s="431" t="s">
        <v>1117</v>
      </c>
      <c r="I262" s="139">
        <f>SUM(I260:I261)</f>
        <v>2040</v>
      </c>
      <c r="IC262" s="314"/>
    </row>
    <row r="263" spans="1:237" s="45" customFormat="1" ht="6" customHeight="1">
      <c r="A263" s="48"/>
      <c r="B263" s="337"/>
      <c r="C263" s="125"/>
      <c r="D263" s="48"/>
      <c r="E263" s="32"/>
      <c r="F263" s="32"/>
      <c r="G263" s="32"/>
      <c r="H263" s="431"/>
      <c r="I263" s="139"/>
      <c r="IC263" s="314"/>
    </row>
    <row r="264" spans="1:237" s="45" customFormat="1" ht="15">
      <c r="A264" s="48"/>
      <c r="B264" s="337"/>
      <c r="C264" s="125"/>
      <c r="D264" s="48"/>
      <c r="E264" s="32"/>
      <c r="F264" s="32"/>
      <c r="G264" s="32"/>
      <c r="H264" s="362" t="s">
        <v>1120</v>
      </c>
      <c r="I264" s="139">
        <f>SUM(I260:I262)/2</f>
        <v>2040</v>
      </c>
      <c r="IC264" s="314"/>
    </row>
    <row r="265" spans="1:237" s="45" customFormat="1" ht="15">
      <c r="A265" s="48"/>
      <c r="B265" s="337" t="s">
        <v>321</v>
      </c>
      <c r="C265" s="125"/>
      <c r="D265" s="43"/>
      <c r="E265" s="44" t="s">
        <v>111</v>
      </c>
      <c r="F265" s="32"/>
      <c r="G265" s="32"/>
      <c r="H265" s="61"/>
      <c r="IC265" s="314"/>
    </row>
    <row r="266" spans="1:237" s="45" customFormat="1" ht="15">
      <c r="A266" s="48"/>
      <c r="B266" s="337"/>
      <c r="C266" s="362" t="s">
        <v>1116</v>
      </c>
      <c r="D266" s="43"/>
      <c r="E266" s="44"/>
      <c r="F266" s="32"/>
      <c r="G266" s="32"/>
      <c r="H266" s="61"/>
      <c r="IC266" s="314"/>
    </row>
    <row r="267" spans="1:237" s="45" customFormat="1" ht="15">
      <c r="A267" s="48"/>
      <c r="B267" s="337"/>
      <c r="C267" s="125">
        <v>0.33</v>
      </c>
      <c r="D267" s="48" t="s">
        <v>547</v>
      </c>
      <c r="E267" s="32" t="s">
        <v>549</v>
      </c>
      <c r="F267" s="32"/>
      <c r="G267" s="32"/>
      <c r="H267" s="61">
        <f>'Daft.Upah'!F10</f>
        <v>36000</v>
      </c>
      <c r="I267" s="51">
        <f>H267*C267</f>
        <v>11880</v>
      </c>
      <c r="IC267" s="314"/>
    </row>
    <row r="268" spans="1:237" s="45" customFormat="1" ht="15">
      <c r="A268" s="48"/>
      <c r="B268" s="337"/>
      <c r="C268" s="125">
        <v>0.01</v>
      </c>
      <c r="D268" s="48" t="s">
        <v>547</v>
      </c>
      <c r="E268" s="32" t="s">
        <v>551</v>
      </c>
      <c r="F268" s="32"/>
      <c r="G268" s="32"/>
      <c r="H268" s="61">
        <f>'Daft.Upah'!F34</f>
        <v>48000</v>
      </c>
      <c r="I268" s="51">
        <f>H268*C268</f>
        <v>480</v>
      </c>
      <c r="IC268" s="314"/>
    </row>
    <row r="269" spans="1:237" s="45" customFormat="1" ht="15">
      <c r="A269" s="48"/>
      <c r="B269" s="337"/>
      <c r="C269" s="125"/>
      <c r="D269" s="48"/>
      <c r="E269" s="32"/>
      <c r="F269" s="32"/>
      <c r="G269" s="32"/>
      <c r="H269" s="431" t="s">
        <v>1117</v>
      </c>
      <c r="I269" s="139">
        <f>SUM(I267:I268)</f>
        <v>12360</v>
      </c>
      <c r="IC269" s="314"/>
    </row>
    <row r="270" spans="1:237" s="45" customFormat="1" ht="6.75" customHeight="1">
      <c r="A270" s="48"/>
      <c r="B270" s="337"/>
      <c r="C270" s="125"/>
      <c r="D270" s="48"/>
      <c r="E270" s="32"/>
      <c r="F270" s="32"/>
      <c r="G270" s="32"/>
      <c r="H270" s="431"/>
      <c r="I270" s="139"/>
      <c r="IC270" s="314"/>
    </row>
    <row r="271" spans="1:237" s="45" customFormat="1" ht="15">
      <c r="A271" s="48"/>
      <c r="B271" s="337"/>
      <c r="C271" s="125"/>
      <c r="D271" s="48"/>
      <c r="E271" s="32"/>
      <c r="F271" s="32"/>
      <c r="G271" s="32"/>
      <c r="H271" s="362" t="s">
        <v>1120</v>
      </c>
      <c r="I271" s="139">
        <f>SUM(I267:I269)/2</f>
        <v>12360</v>
      </c>
      <c r="IC271" s="314"/>
    </row>
    <row r="272" spans="1:237" s="45" customFormat="1" ht="15">
      <c r="A272" s="48"/>
      <c r="B272" s="337"/>
      <c r="C272" s="125"/>
      <c r="D272" s="48"/>
      <c r="E272" s="32"/>
      <c r="F272" s="32"/>
      <c r="G272" s="32"/>
      <c r="H272" s="431"/>
      <c r="I272" s="51"/>
      <c r="IC272" s="314"/>
    </row>
    <row r="273" spans="1:10" ht="15">
      <c r="A273" s="48"/>
      <c r="B273" s="419" t="s">
        <v>888</v>
      </c>
      <c r="C273" s="129"/>
      <c r="D273" s="130"/>
      <c r="E273" s="130" t="s">
        <v>63</v>
      </c>
      <c r="F273" s="130"/>
      <c r="G273" s="130"/>
      <c r="H273" s="131"/>
      <c r="I273" s="57"/>
      <c r="J273" s="45"/>
    </row>
    <row r="274" spans="1:10" ht="15">
      <c r="A274" s="48"/>
      <c r="B274" s="420"/>
      <c r="C274" s="31"/>
      <c r="D274" s="31"/>
      <c r="E274" s="62"/>
      <c r="F274" s="31"/>
      <c r="G274" s="31" t="s">
        <v>64</v>
      </c>
      <c r="H274" s="31"/>
      <c r="I274" s="58"/>
      <c r="J274" s="45"/>
    </row>
    <row r="275" spans="1:10" ht="19.5" customHeight="1">
      <c r="A275" s="48"/>
      <c r="B275" s="420"/>
      <c r="C275" s="558" t="s">
        <v>65</v>
      </c>
      <c r="D275" s="559"/>
      <c r="E275" s="559"/>
      <c r="F275" s="132" t="s">
        <v>79</v>
      </c>
      <c r="G275" s="562" t="s">
        <v>80</v>
      </c>
      <c r="H275" s="31" t="s">
        <v>81</v>
      </c>
      <c r="I275" s="58"/>
      <c r="J275" s="45"/>
    </row>
    <row r="276" spans="1:10" ht="19.5" customHeight="1">
      <c r="A276" s="48"/>
      <c r="B276" s="420"/>
      <c r="C276" s="560"/>
      <c r="D276" s="561"/>
      <c r="E276" s="561"/>
      <c r="F276" s="133">
        <v>275</v>
      </c>
      <c r="G276" s="563"/>
      <c r="H276" s="31" t="s">
        <v>82</v>
      </c>
      <c r="I276" s="58"/>
      <c r="J276" s="45"/>
    </row>
    <row r="277" spans="1:10" ht="15">
      <c r="A277" s="48"/>
      <c r="B277" s="421"/>
      <c r="C277" s="134"/>
      <c r="D277" s="134"/>
      <c r="E277" s="135"/>
      <c r="F277" s="136"/>
      <c r="G277" s="134"/>
      <c r="H277" s="134" t="s">
        <v>83</v>
      </c>
      <c r="I277" s="59"/>
      <c r="J277" s="45"/>
    </row>
    <row r="278" spans="1:10" ht="15">
      <c r="A278" s="48"/>
      <c r="C278" s="55"/>
      <c r="D278" s="55"/>
      <c r="E278" s="55"/>
      <c r="F278" s="55"/>
      <c r="G278" s="55"/>
      <c r="H278" s="55"/>
      <c r="I278" s="55"/>
      <c r="J278" s="45"/>
    </row>
    <row r="279" spans="1:10" ht="15">
      <c r="A279" s="48"/>
      <c r="C279" s="55"/>
      <c r="D279" s="55"/>
      <c r="E279" s="55"/>
      <c r="F279" s="55"/>
      <c r="G279" s="55"/>
      <c r="H279" s="55"/>
      <c r="I279" s="55"/>
      <c r="J279" s="45"/>
    </row>
    <row r="280" spans="1:10" ht="15">
      <c r="A280" s="48"/>
      <c r="B280" s="337" t="s">
        <v>322</v>
      </c>
      <c r="C280" s="125"/>
      <c r="D280" s="43"/>
      <c r="E280" s="44" t="s">
        <v>112</v>
      </c>
      <c r="F280" s="32"/>
      <c r="G280" s="32"/>
      <c r="H280" s="61"/>
      <c r="I280" s="49">
        <f>I236/3</f>
        <v>5440</v>
      </c>
      <c r="J280" s="45"/>
    </row>
    <row r="281" spans="1:10" ht="15">
      <c r="A281" s="48"/>
      <c r="B281" s="337" t="s">
        <v>323</v>
      </c>
      <c r="C281" s="125"/>
      <c r="D281" s="43"/>
      <c r="E281" s="44" t="s">
        <v>832</v>
      </c>
      <c r="F281" s="32"/>
      <c r="G281" s="32"/>
      <c r="H281" s="61"/>
      <c r="I281" s="45"/>
      <c r="J281" s="45"/>
    </row>
    <row r="282" spans="1:10" ht="15">
      <c r="A282" s="48"/>
      <c r="B282" s="337"/>
      <c r="C282" s="362" t="s">
        <v>1116</v>
      </c>
      <c r="D282" s="43"/>
      <c r="E282" s="44"/>
      <c r="F282" s="32"/>
      <c r="G282" s="32"/>
      <c r="H282" s="61"/>
      <c r="I282" s="45"/>
      <c r="J282" s="45"/>
    </row>
    <row r="283" spans="1:10" ht="15">
      <c r="A283" s="48"/>
      <c r="B283" s="337"/>
      <c r="C283" s="125">
        <v>0.5</v>
      </c>
      <c r="D283" s="48" t="s">
        <v>547</v>
      </c>
      <c r="E283" s="32" t="s">
        <v>549</v>
      </c>
      <c r="F283" s="32"/>
      <c r="G283" s="32"/>
      <c r="H283" s="61">
        <f>'Daft.Upah'!F10</f>
        <v>36000</v>
      </c>
      <c r="I283" s="51">
        <f>+C283*H283</f>
        <v>18000</v>
      </c>
      <c r="J283" s="45"/>
    </row>
    <row r="284" spans="1:10" ht="15">
      <c r="A284" s="48"/>
      <c r="B284" s="337"/>
      <c r="C284" s="125">
        <v>0.05</v>
      </c>
      <c r="D284" s="48" t="s">
        <v>547</v>
      </c>
      <c r="E284" s="32" t="s">
        <v>551</v>
      </c>
      <c r="F284" s="32"/>
      <c r="G284" s="32"/>
      <c r="H284" s="61">
        <f>'Daft.Upah'!F34</f>
        <v>48000</v>
      </c>
      <c r="I284" s="51">
        <f>+C284*H284</f>
        <v>2400</v>
      </c>
      <c r="J284" s="45"/>
    </row>
    <row r="285" spans="1:10" ht="15">
      <c r="A285" s="48"/>
      <c r="B285" s="337"/>
      <c r="C285" s="125"/>
      <c r="D285" s="32"/>
      <c r="E285" s="32"/>
      <c r="F285" s="32"/>
      <c r="G285" s="32"/>
      <c r="H285" s="431" t="s">
        <v>1117</v>
      </c>
      <c r="I285" s="139">
        <f>SUM(I283:I284)</f>
        <v>20400</v>
      </c>
      <c r="J285" s="45"/>
    </row>
    <row r="286" spans="1:10" ht="4.5" customHeight="1">
      <c r="A286" s="48"/>
      <c r="B286" s="337"/>
      <c r="C286" s="125"/>
      <c r="D286" s="32"/>
      <c r="E286" s="32"/>
      <c r="F286" s="32"/>
      <c r="G286" s="32"/>
      <c r="H286" s="431"/>
      <c r="I286" s="139"/>
      <c r="J286" s="45"/>
    </row>
    <row r="287" spans="1:10" ht="15">
      <c r="A287" s="48"/>
      <c r="B287" s="337"/>
      <c r="C287" s="125"/>
      <c r="D287" s="32"/>
      <c r="E287" s="32"/>
      <c r="F287" s="32"/>
      <c r="G287" s="32"/>
      <c r="H287" s="362" t="s">
        <v>1120</v>
      </c>
      <c r="I287" s="139">
        <f>SUM(I283:I285)/2</f>
        <v>20400</v>
      </c>
      <c r="J287" s="45"/>
    </row>
    <row r="288" spans="1:10" ht="15">
      <c r="A288" s="48"/>
      <c r="B288" s="337" t="s">
        <v>324</v>
      </c>
      <c r="C288" s="125"/>
      <c r="D288" s="43"/>
      <c r="E288" s="44" t="s">
        <v>833</v>
      </c>
      <c r="F288" s="32"/>
      <c r="G288" s="32"/>
      <c r="H288" s="61"/>
      <c r="I288" s="45"/>
      <c r="J288" s="45"/>
    </row>
    <row r="289" spans="1:10" ht="15">
      <c r="A289" s="48"/>
      <c r="B289" s="337"/>
      <c r="C289" s="362" t="s">
        <v>1404</v>
      </c>
      <c r="D289" s="43"/>
      <c r="E289" s="44"/>
      <c r="F289" s="32"/>
      <c r="G289" s="32"/>
      <c r="H289" s="61"/>
      <c r="I289" s="45"/>
      <c r="J289" s="45"/>
    </row>
    <row r="290" spans="1:10" ht="15">
      <c r="A290" s="48"/>
      <c r="B290" s="337"/>
      <c r="C290" s="125">
        <v>1.2</v>
      </c>
      <c r="D290" s="48" t="s">
        <v>916</v>
      </c>
      <c r="E290" s="32" t="s">
        <v>645</v>
      </c>
      <c r="F290" s="32"/>
      <c r="G290" s="32"/>
      <c r="H290" s="61">
        <f>'daftar harga bahan'!F38</f>
        <v>68000</v>
      </c>
      <c r="I290" s="51">
        <f>+C290*H290</f>
        <v>81600</v>
      </c>
      <c r="J290" s="45"/>
    </row>
    <row r="291" spans="1:10" ht="15">
      <c r="A291" s="48"/>
      <c r="B291" s="337"/>
      <c r="C291" s="125"/>
      <c r="D291" s="48"/>
      <c r="E291" s="32"/>
      <c r="F291" s="32"/>
      <c r="G291" s="32"/>
      <c r="H291" s="431" t="s">
        <v>1115</v>
      </c>
      <c r="I291" s="139">
        <f>SUM(I290)</f>
        <v>81600</v>
      </c>
      <c r="J291" s="45"/>
    </row>
    <row r="292" spans="1:10" ht="15">
      <c r="A292" s="48"/>
      <c r="B292" s="337"/>
      <c r="C292" s="362" t="s">
        <v>1116</v>
      </c>
      <c r="D292" s="32"/>
      <c r="E292" s="32"/>
      <c r="F292" s="32"/>
      <c r="G292" s="32"/>
      <c r="H292" s="61"/>
      <c r="I292" s="51"/>
      <c r="J292" s="45"/>
    </row>
    <row r="293" spans="1:10" ht="15">
      <c r="A293" s="48"/>
      <c r="B293" s="337"/>
      <c r="C293" s="125">
        <v>0.3</v>
      </c>
      <c r="D293" s="48" t="s">
        <v>547</v>
      </c>
      <c r="E293" s="32" t="s">
        <v>549</v>
      </c>
      <c r="F293" s="32"/>
      <c r="G293" s="32"/>
      <c r="H293" s="61">
        <f>'Daft.Upah'!F10</f>
        <v>36000</v>
      </c>
      <c r="I293" s="51">
        <f>+C293*H293</f>
        <v>10800</v>
      </c>
      <c r="J293" s="45"/>
    </row>
    <row r="294" spans="1:10" ht="15">
      <c r="A294" s="48"/>
      <c r="B294" s="337"/>
      <c r="C294" s="125">
        <v>0.01</v>
      </c>
      <c r="D294" s="48" t="s">
        <v>547</v>
      </c>
      <c r="E294" s="32" t="s">
        <v>551</v>
      </c>
      <c r="F294" s="32"/>
      <c r="G294" s="32"/>
      <c r="H294" s="61">
        <f>'Daft.Upah'!F34</f>
        <v>48000</v>
      </c>
      <c r="I294" s="51">
        <f>+C294*H294</f>
        <v>480</v>
      </c>
      <c r="J294" s="45"/>
    </row>
    <row r="295" spans="1:10" ht="15">
      <c r="A295" s="48"/>
      <c r="B295" s="337"/>
      <c r="C295" s="125"/>
      <c r="D295" s="48"/>
      <c r="E295" s="32"/>
      <c r="F295" s="32"/>
      <c r="G295" s="32"/>
      <c r="H295" s="431" t="s">
        <v>1117</v>
      </c>
      <c r="I295" s="139">
        <f>SUM(I293:I294)</f>
        <v>11280</v>
      </c>
      <c r="J295" s="45"/>
    </row>
    <row r="296" spans="1:10" ht="5.25" customHeight="1">
      <c r="A296" s="48"/>
      <c r="B296" s="337"/>
      <c r="C296" s="125"/>
      <c r="D296" s="48"/>
      <c r="E296" s="32"/>
      <c r="F296" s="32"/>
      <c r="G296" s="32"/>
      <c r="H296" s="431"/>
      <c r="I296" s="51"/>
      <c r="J296" s="45"/>
    </row>
    <row r="297" spans="1:10" ht="15">
      <c r="A297" s="48"/>
      <c r="B297" s="337"/>
      <c r="C297" s="125"/>
      <c r="D297" s="48"/>
      <c r="E297" s="32"/>
      <c r="F297" s="32"/>
      <c r="G297" s="32"/>
      <c r="H297" s="362" t="s">
        <v>1120</v>
      </c>
      <c r="I297" s="139">
        <f>SUM(I290:I295)/2</f>
        <v>92880</v>
      </c>
      <c r="J297" s="45"/>
    </row>
    <row r="298" spans="1:10" ht="15">
      <c r="A298" s="48"/>
      <c r="B298" s="337" t="s">
        <v>1058</v>
      </c>
      <c r="C298" s="125"/>
      <c r="D298" s="43"/>
      <c r="E298" s="44" t="s">
        <v>1059</v>
      </c>
      <c r="F298" s="32"/>
      <c r="G298" s="32"/>
      <c r="H298" s="61"/>
      <c r="I298" s="45"/>
      <c r="J298" s="45"/>
    </row>
    <row r="299" spans="1:10" ht="15">
      <c r="A299" s="48"/>
      <c r="B299" s="337"/>
      <c r="C299" s="362" t="s">
        <v>1116</v>
      </c>
      <c r="D299" s="43"/>
      <c r="E299" s="44"/>
      <c r="F299" s="32"/>
      <c r="G299" s="32"/>
      <c r="H299" s="61"/>
      <c r="I299" s="45"/>
      <c r="J299" s="45"/>
    </row>
    <row r="300" spans="1:10" ht="15">
      <c r="A300" s="48"/>
      <c r="B300" s="337"/>
      <c r="C300" s="125">
        <v>0.3</v>
      </c>
      <c r="D300" s="48" t="s">
        <v>547</v>
      </c>
      <c r="E300" s="32" t="s">
        <v>549</v>
      </c>
      <c r="F300" s="32"/>
      <c r="G300" s="32"/>
      <c r="H300" s="61">
        <f>+'Daft.Upah'!F10</f>
        <v>36000</v>
      </c>
      <c r="I300" s="51">
        <f>+C300*H300</f>
        <v>10800</v>
      </c>
      <c r="J300" s="45"/>
    </row>
    <row r="301" spans="1:10" ht="15">
      <c r="A301" s="48"/>
      <c r="B301" s="337"/>
      <c r="C301" s="125">
        <v>0.01</v>
      </c>
      <c r="D301" s="48" t="s">
        <v>547</v>
      </c>
      <c r="E301" s="32" t="s">
        <v>551</v>
      </c>
      <c r="F301" s="32"/>
      <c r="G301" s="32"/>
      <c r="H301" s="61">
        <f>'Daft.Upah'!F34</f>
        <v>48000</v>
      </c>
      <c r="I301" s="51">
        <f>+C301*H301</f>
        <v>480</v>
      </c>
      <c r="J301" s="45"/>
    </row>
    <row r="302" spans="1:10" ht="15">
      <c r="A302" s="48"/>
      <c r="B302" s="337"/>
      <c r="C302" s="125"/>
      <c r="D302" s="48"/>
      <c r="E302" s="32"/>
      <c r="F302" s="32"/>
      <c r="G302" s="32"/>
      <c r="H302" s="431" t="s">
        <v>1117</v>
      </c>
      <c r="I302" s="139">
        <f>SUM(I300:I301)</f>
        <v>11280</v>
      </c>
      <c r="J302" s="45"/>
    </row>
    <row r="303" spans="1:10" ht="6" customHeight="1">
      <c r="A303" s="48"/>
      <c r="B303" s="337"/>
      <c r="C303" s="125"/>
      <c r="D303" s="48"/>
      <c r="E303" s="32"/>
      <c r="F303" s="32"/>
      <c r="G303" s="32"/>
      <c r="H303" s="431"/>
      <c r="I303" s="139"/>
      <c r="J303" s="45"/>
    </row>
    <row r="304" spans="1:10" ht="15">
      <c r="A304" s="48"/>
      <c r="B304" s="337"/>
      <c r="C304" s="125"/>
      <c r="D304" s="48"/>
      <c r="E304" s="32"/>
      <c r="F304" s="32"/>
      <c r="G304" s="32"/>
      <c r="H304" s="362" t="s">
        <v>1120</v>
      </c>
      <c r="I304" s="139">
        <f>SUM(I300:I302)/2</f>
        <v>11280</v>
      </c>
      <c r="J304" s="45"/>
    </row>
    <row r="305" spans="1:10" ht="15">
      <c r="A305" s="48"/>
      <c r="B305" s="337"/>
      <c r="C305" s="125"/>
      <c r="D305" s="32"/>
      <c r="E305" s="32"/>
      <c r="F305" s="32"/>
      <c r="G305" s="32"/>
      <c r="H305" s="61"/>
      <c r="I305" s="51"/>
      <c r="J305" s="45"/>
    </row>
    <row r="306" spans="1:10" ht="15">
      <c r="A306" s="48"/>
      <c r="B306" s="337" t="s">
        <v>325</v>
      </c>
      <c r="C306" s="125"/>
      <c r="D306" s="43"/>
      <c r="E306" s="44" t="s">
        <v>834</v>
      </c>
      <c r="F306" s="32"/>
      <c r="G306" s="32"/>
      <c r="H306" s="61"/>
      <c r="I306" s="45"/>
      <c r="J306" s="45"/>
    </row>
    <row r="307" spans="1:10" ht="15">
      <c r="A307" s="48"/>
      <c r="B307" s="337"/>
      <c r="C307" s="362" t="s">
        <v>1404</v>
      </c>
      <c r="D307" s="43"/>
      <c r="E307" s="44"/>
      <c r="F307" s="32"/>
      <c r="G307" s="32"/>
      <c r="H307" s="61"/>
      <c r="I307" s="49"/>
      <c r="J307" s="45"/>
    </row>
    <row r="308" spans="1:10" ht="15">
      <c r="A308" s="48"/>
      <c r="B308" s="337"/>
      <c r="C308" s="125">
        <v>0.4</v>
      </c>
      <c r="D308" s="48" t="s">
        <v>916</v>
      </c>
      <c r="E308" s="32" t="s">
        <v>645</v>
      </c>
      <c r="F308" s="32"/>
      <c r="G308" s="32"/>
      <c r="H308" s="61">
        <f>'daftar harga bahan'!F38</f>
        <v>68000</v>
      </c>
      <c r="I308" s="51">
        <f>+C308*H308</f>
        <v>27200</v>
      </c>
      <c r="J308" s="45"/>
    </row>
    <row r="309" spans="1:10" ht="15">
      <c r="A309" s="48"/>
      <c r="B309" s="337"/>
      <c r="C309" s="125">
        <v>0.135</v>
      </c>
      <c r="D309" s="48" t="s">
        <v>916</v>
      </c>
      <c r="E309" s="32" t="s">
        <v>646</v>
      </c>
      <c r="F309" s="32"/>
      <c r="G309" s="32"/>
      <c r="H309" s="61">
        <f>'daftar harga bahan'!F51</f>
        <v>215600</v>
      </c>
      <c r="I309" s="51">
        <f>+C309*H309</f>
        <v>29106.000000000004</v>
      </c>
      <c r="J309" s="45"/>
    </row>
    <row r="310" spans="1:10" ht="15">
      <c r="A310" s="48"/>
      <c r="B310" s="337"/>
      <c r="C310" s="125">
        <v>0.948</v>
      </c>
      <c r="D310" s="48" t="s">
        <v>916</v>
      </c>
      <c r="E310" s="32" t="s">
        <v>647</v>
      </c>
      <c r="F310" s="32"/>
      <c r="G310" s="32"/>
      <c r="H310" s="61">
        <f>'daftar harga bahan'!F46</f>
        <v>61000</v>
      </c>
      <c r="I310" s="51">
        <f>+C310*H310</f>
        <v>57828</v>
      </c>
      <c r="J310" s="45"/>
    </row>
    <row r="311" spans="1:10" ht="15">
      <c r="A311" s="48"/>
      <c r="B311" s="337"/>
      <c r="C311" s="125"/>
      <c r="D311" s="48"/>
      <c r="E311" s="32"/>
      <c r="F311" s="32"/>
      <c r="G311" s="32"/>
      <c r="H311" s="431" t="s">
        <v>1115</v>
      </c>
      <c r="I311" s="139">
        <f>SUM(I308:I310)</f>
        <v>114134</v>
      </c>
      <c r="J311" s="45"/>
    </row>
    <row r="312" spans="1:10" ht="15">
      <c r="A312" s="48"/>
      <c r="B312" s="337"/>
      <c r="C312" s="362" t="s">
        <v>1116</v>
      </c>
      <c r="D312" s="48"/>
      <c r="E312" s="32"/>
      <c r="F312" s="32"/>
      <c r="G312" s="32"/>
      <c r="H312" s="61"/>
      <c r="I312" s="51"/>
      <c r="J312" s="45"/>
    </row>
    <row r="313" spans="1:10" ht="15">
      <c r="A313" s="48"/>
      <c r="B313" s="337"/>
      <c r="C313" s="125">
        <v>0.8</v>
      </c>
      <c r="D313" s="48" t="s">
        <v>547</v>
      </c>
      <c r="E313" s="32" t="s">
        <v>549</v>
      </c>
      <c r="F313" s="32"/>
      <c r="G313" s="32"/>
      <c r="H313" s="61">
        <f>'Daft.Upah'!F10</f>
        <v>36000</v>
      </c>
      <c r="I313" s="51">
        <f>+C313*H313</f>
        <v>28800</v>
      </c>
      <c r="J313" s="45"/>
    </row>
    <row r="314" spans="1:10" ht="15">
      <c r="A314" s="48"/>
      <c r="B314" s="337"/>
      <c r="C314" s="125">
        <v>0.4</v>
      </c>
      <c r="D314" s="48" t="s">
        <v>547</v>
      </c>
      <c r="E314" s="32" t="s">
        <v>599</v>
      </c>
      <c r="F314" s="32"/>
      <c r="G314" s="32"/>
      <c r="H314" s="61">
        <f>'Daft.Upah'!F13</f>
        <v>51000</v>
      </c>
      <c r="I314" s="51">
        <f>+C314*H314</f>
        <v>20400</v>
      </c>
      <c r="J314" s="45"/>
    </row>
    <row r="315" spans="1:10" ht="15">
      <c r="A315" s="48"/>
      <c r="B315" s="337"/>
      <c r="C315" s="125">
        <v>0.04</v>
      </c>
      <c r="D315" s="48" t="s">
        <v>547</v>
      </c>
      <c r="E315" s="32" t="s">
        <v>550</v>
      </c>
      <c r="F315" s="32"/>
      <c r="G315" s="32"/>
      <c r="H315" s="61">
        <f>'Daft.Upah'!F27</f>
        <v>54000</v>
      </c>
      <c r="I315" s="51">
        <f>+C315*H315</f>
        <v>2160</v>
      </c>
      <c r="J315" s="45"/>
    </row>
    <row r="316" spans="1:10" ht="15">
      <c r="A316" s="48"/>
      <c r="B316" s="337"/>
      <c r="C316" s="125">
        <v>0.08</v>
      </c>
      <c r="D316" s="48" t="s">
        <v>547</v>
      </c>
      <c r="E316" s="32" t="s">
        <v>551</v>
      </c>
      <c r="F316" s="32"/>
      <c r="G316" s="32"/>
      <c r="H316" s="61">
        <f>'Daft.Upah'!F34</f>
        <v>48000</v>
      </c>
      <c r="I316" s="51">
        <f>+C316*H316</f>
        <v>3840</v>
      </c>
      <c r="J316" s="45"/>
    </row>
    <row r="317" spans="1:10" ht="15">
      <c r="A317" s="48"/>
      <c r="C317" s="125"/>
      <c r="D317" s="68"/>
      <c r="E317" s="55"/>
      <c r="F317" s="55"/>
      <c r="G317" s="55"/>
      <c r="H317" s="431" t="s">
        <v>1117</v>
      </c>
      <c r="I317" s="435">
        <f>SUM(I313:I316)</f>
        <v>55200</v>
      </c>
      <c r="J317" s="45"/>
    </row>
    <row r="318" spans="1:10" ht="4.5" customHeight="1">
      <c r="A318" s="48"/>
      <c r="C318" s="125"/>
      <c r="D318" s="68"/>
      <c r="E318" s="55"/>
      <c r="F318" s="55"/>
      <c r="G318" s="55"/>
      <c r="H318" s="431"/>
      <c r="I318" s="54"/>
      <c r="J318" s="45"/>
    </row>
    <row r="319" spans="1:10" ht="15">
      <c r="A319" s="48"/>
      <c r="C319" s="125"/>
      <c r="D319" s="68"/>
      <c r="E319" s="55"/>
      <c r="F319" s="55"/>
      <c r="G319" s="55"/>
      <c r="H319" s="362" t="s">
        <v>1120</v>
      </c>
      <c r="I319" s="435">
        <f>SUM(I308:I317)/2</f>
        <v>169334</v>
      </c>
      <c r="J319" s="45"/>
    </row>
    <row r="320" spans="1:10" ht="15">
      <c r="A320" s="48"/>
      <c r="B320" s="337" t="s">
        <v>326</v>
      </c>
      <c r="C320" s="125"/>
      <c r="D320" s="43"/>
      <c r="E320" s="44" t="s">
        <v>191</v>
      </c>
      <c r="F320" s="32"/>
      <c r="G320" s="32"/>
      <c r="H320" s="61"/>
      <c r="I320" s="45"/>
      <c r="J320" s="45"/>
    </row>
    <row r="321" spans="1:10" ht="15">
      <c r="A321" s="48"/>
      <c r="B321" s="337"/>
      <c r="C321" s="362" t="s">
        <v>1404</v>
      </c>
      <c r="D321" s="43"/>
      <c r="E321" s="44"/>
      <c r="F321" s="32"/>
      <c r="G321" s="32"/>
      <c r="H321" s="61"/>
      <c r="I321" s="45"/>
      <c r="J321" s="45"/>
    </row>
    <row r="322" spans="1:10" ht="15">
      <c r="A322" s="48"/>
      <c r="B322" s="337"/>
      <c r="C322" s="125">
        <v>6</v>
      </c>
      <c r="D322" s="48" t="s">
        <v>306</v>
      </c>
      <c r="E322" s="32" t="s">
        <v>648</v>
      </c>
      <c r="F322" s="32"/>
      <c r="G322" s="32"/>
      <c r="H322" s="61">
        <f>'daftar harga bahan'!F432</f>
        <v>15100</v>
      </c>
      <c r="I322" s="51">
        <f>+C322*H322</f>
        <v>90600</v>
      </c>
      <c r="J322" s="45"/>
    </row>
    <row r="323" spans="1:10" ht="15">
      <c r="A323" s="48"/>
      <c r="B323" s="337"/>
      <c r="C323" s="125"/>
      <c r="D323" s="48"/>
      <c r="E323" s="32"/>
      <c r="F323" s="32"/>
      <c r="G323" s="32"/>
      <c r="H323" s="431" t="s">
        <v>1115</v>
      </c>
      <c r="I323" s="139">
        <f>SUM(I322)</f>
        <v>90600</v>
      </c>
      <c r="J323" s="45"/>
    </row>
    <row r="324" spans="1:10" ht="15">
      <c r="A324" s="48"/>
      <c r="B324" s="337"/>
      <c r="C324" s="362" t="s">
        <v>1116</v>
      </c>
      <c r="D324" s="48"/>
      <c r="E324" s="32"/>
      <c r="F324" s="32"/>
      <c r="G324" s="32"/>
      <c r="H324" s="61"/>
      <c r="I324" s="51"/>
      <c r="J324" s="45"/>
    </row>
    <row r="325" spans="1:10" ht="15">
      <c r="A325" s="48"/>
      <c r="B325" s="337"/>
      <c r="C325" s="125">
        <v>0.15</v>
      </c>
      <c r="D325" s="48" t="s">
        <v>547</v>
      </c>
      <c r="E325" s="32" t="s">
        <v>549</v>
      </c>
      <c r="F325" s="32"/>
      <c r="G325" s="32"/>
      <c r="H325" s="61">
        <f>'Daft.Upah'!F10</f>
        <v>36000</v>
      </c>
      <c r="I325" s="51">
        <f>+C325*H325</f>
        <v>5400</v>
      </c>
      <c r="J325" s="45"/>
    </row>
    <row r="326" spans="1:10" ht="15">
      <c r="A326" s="48"/>
      <c r="B326" s="337"/>
      <c r="C326" s="125">
        <v>0.015</v>
      </c>
      <c r="D326" s="48" t="s">
        <v>547</v>
      </c>
      <c r="E326" s="32" t="s">
        <v>551</v>
      </c>
      <c r="F326" s="32"/>
      <c r="G326" s="32"/>
      <c r="H326" s="61">
        <f>'Daft.Upah'!F34</f>
        <v>48000</v>
      </c>
      <c r="I326" s="51">
        <f>+C326*H326</f>
        <v>720</v>
      </c>
      <c r="J326" s="45"/>
    </row>
    <row r="327" spans="1:10" ht="15">
      <c r="A327" s="48"/>
      <c r="B327" s="337"/>
      <c r="C327" s="125"/>
      <c r="D327" s="48"/>
      <c r="E327" s="32"/>
      <c r="F327" s="32"/>
      <c r="G327" s="32"/>
      <c r="H327" s="431" t="s">
        <v>1117</v>
      </c>
      <c r="I327" s="139">
        <f>SUM(I325:I326)</f>
        <v>6120</v>
      </c>
      <c r="J327" s="45"/>
    </row>
    <row r="328" spans="1:10" ht="6.75" customHeight="1">
      <c r="A328" s="48"/>
      <c r="B328" s="337"/>
      <c r="C328" s="125"/>
      <c r="D328" s="48"/>
      <c r="E328" s="32"/>
      <c r="F328" s="32"/>
      <c r="G328" s="32"/>
      <c r="H328" s="61"/>
      <c r="I328" s="51"/>
      <c r="J328" s="45"/>
    </row>
    <row r="329" spans="1:10" ht="15">
      <c r="A329" s="48"/>
      <c r="B329" s="337"/>
      <c r="C329" s="125"/>
      <c r="D329" s="48"/>
      <c r="E329" s="32"/>
      <c r="F329" s="32"/>
      <c r="G329" s="32"/>
      <c r="H329" s="362" t="s">
        <v>1120</v>
      </c>
      <c r="I329" s="139">
        <f>SUM(I322:I327)/2</f>
        <v>96720</v>
      </c>
      <c r="J329" s="45"/>
    </row>
    <row r="330" spans="1:10" ht="15">
      <c r="A330" s="48"/>
      <c r="B330" s="337" t="s">
        <v>327</v>
      </c>
      <c r="C330" s="125"/>
      <c r="D330" s="43"/>
      <c r="E330" s="44" t="s">
        <v>835</v>
      </c>
      <c r="F330" s="32"/>
      <c r="G330" s="32"/>
      <c r="H330" s="61"/>
      <c r="I330" s="45"/>
      <c r="J330" s="45"/>
    </row>
    <row r="331" spans="1:10" ht="15">
      <c r="A331" s="48"/>
      <c r="B331" s="337"/>
      <c r="C331" s="434" t="s">
        <v>1404</v>
      </c>
      <c r="D331" s="43"/>
      <c r="E331" s="44"/>
      <c r="F331" s="32"/>
      <c r="G331" s="32"/>
      <c r="H331" s="61"/>
      <c r="I331" s="45"/>
      <c r="J331" s="45"/>
    </row>
    <row r="332" spans="1:10" ht="15">
      <c r="A332" s="48"/>
      <c r="B332" s="337"/>
      <c r="C332" s="125">
        <v>1.2</v>
      </c>
      <c r="D332" s="48" t="s">
        <v>916</v>
      </c>
      <c r="E332" s="32" t="s">
        <v>649</v>
      </c>
      <c r="F332" s="32"/>
      <c r="G332" s="32"/>
      <c r="H332" s="61">
        <f>'daftar harga bahan'!F39</f>
        <v>117000</v>
      </c>
      <c r="I332" s="51">
        <f>+C332*H332</f>
        <v>140400</v>
      </c>
      <c r="J332" s="45"/>
    </row>
    <row r="333" spans="1:10" ht="15">
      <c r="A333" s="48"/>
      <c r="B333" s="337"/>
      <c r="C333" s="125"/>
      <c r="D333" s="48"/>
      <c r="E333" s="32"/>
      <c r="F333" s="32"/>
      <c r="G333" s="32"/>
      <c r="H333" s="431" t="s">
        <v>1115</v>
      </c>
      <c r="I333" s="139">
        <f>SUM(I332)</f>
        <v>140400</v>
      </c>
      <c r="J333" s="45"/>
    </row>
    <row r="334" spans="1:10" ht="15">
      <c r="A334" s="48"/>
      <c r="B334" s="337"/>
      <c r="C334" s="362" t="s">
        <v>1116</v>
      </c>
      <c r="D334" s="48"/>
      <c r="E334" s="32"/>
      <c r="F334" s="32"/>
      <c r="G334" s="32"/>
      <c r="H334" s="61"/>
      <c r="I334" s="51"/>
      <c r="J334" s="45"/>
    </row>
    <row r="335" spans="1:10" ht="15">
      <c r="A335" s="48"/>
      <c r="B335" s="337"/>
      <c r="C335" s="125">
        <v>0.25</v>
      </c>
      <c r="D335" s="48" t="s">
        <v>547</v>
      </c>
      <c r="E335" s="32" t="s">
        <v>549</v>
      </c>
      <c r="F335" s="32"/>
      <c r="G335" s="32"/>
      <c r="H335" s="61">
        <f>'Daft.Upah'!F10</f>
        <v>36000</v>
      </c>
      <c r="I335" s="51">
        <f>+C335*H335</f>
        <v>9000</v>
      </c>
      <c r="J335" s="45"/>
    </row>
    <row r="336" spans="1:10" ht="15">
      <c r="A336" s="48"/>
      <c r="B336" s="337"/>
      <c r="C336" s="125">
        <v>0.025</v>
      </c>
      <c r="D336" s="48" t="s">
        <v>547</v>
      </c>
      <c r="E336" s="32" t="s">
        <v>551</v>
      </c>
      <c r="F336" s="32"/>
      <c r="G336" s="32"/>
      <c r="H336" s="61">
        <f>'Daft.Upah'!F34</f>
        <v>48000</v>
      </c>
      <c r="I336" s="51">
        <f>+C336*H336</f>
        <v>1200</v>
      </c>
      <c r="J336" s="45"/>
    </row>
    <row r="337" spans="1:10" ht="15">
      <c r="A337" s="48"/>
      <c r="C337" s="125"/>
      <c r="D337" s="55"/>
      <c r="E337" s="55"/>
      <c r="F337" s="55"/>
      <c r="G337" s="55"/>
      <c r="H337" s="431" t="s">
        <v>1117</v>
      </c>
      <c r="I337" s="432">
        <f>SUM(I335:I336)</f>
        <v>10200</v>
      </c>
      <c r="J337" s="45"/>
    </row>
    <row r="338" spans="1:10" ht="6" customHeight="1">
      <c r="A338" s="48"/>
      <c r="C338" s="125"/>
      <c r="D338" s="55"/>
      <c r="E338" s="55"/>
      <c r="F338" s="55"/>
      <c r="G338" s="55"/>
      <c r="H338" s="61"/>
      <c r="I338" s="55"/>
      <c r="J338" s="45"/>
    </row>
    <row r="339" spans="1:10" ht="15">
      <c r="A339" s="48"/>
      <c r="C339" s="125"/>
      <c r="D339" s="55"/>
      <c r="E339" s="55"/>
      <c r="F339" s="55"/>
      <c r="G339" s="55"/>
      <c r="H339" s="362" t="s">
        <v>1120</v>
      </c>
      <c r="I339" s="432">
        <f>SUM(I332:I337)/2</f>
        <v>150600</v>
      </c>
      <c r="J339" s="45"/>
    </row>
    <row r="340" spans="2:9" s="138" customFormat="1" ht="15">
      <c r="B340" s="337" t="s">
        <v>328</v>
      </c>
      <c r="C340" s="125"/>
      <c r="E340" s="138" t="s">
        <v>887</v>
      </c>
      <c r="F340" s="139"/>
      <c r="H340" s="61"/>
      <c r="I340" s="45"/>
    </row>
    <row r="341" spans="2:9" s="138" customFormat="1" ht="15">
      <c r="B341" s="337"/>
      <c r="C341" s="362" t="s">
        <v>1116</v>
      </c>
      <c r="F341" s="139"/>
      <c r="H341" s="128"/>
      <c r="I341" s="45"/>
    </row>
    <row r="342" spans="2:9" s="128" customFormat="1" ht="15">
      <c r="B342" s="337"/>
      <c r="C342" s="125">
        <v>0.526</v>
      </c>
      <c r="D342" s="127" t="s">
        <v>547</v>
      </c>
      <c r="E342" s="128" t="s">
        <v>549</v>
      </c>
      <c r="H342" s="140">
        <f>'Daft.Upah'!F10</f>
        <v>36000</v>
      </c>
      <c r="I342" s="141">
        <f>H342*C342</f>
        <v>18936</v>
      </c>
    </row>
    <row r="343" spans="2:9" s="128" customFormat="1" ht="15">
      <c r="B343" s="337"/>
      <c r="C343" s="125">
        <v>0.052</v>
      </c>
      <c r="D343" s="127" t="s">
        <v>547</v>
      </c>
      <c r="E343" s="128" t="s">
        <v>551</v>
      </c>
      <c r="H343" s="140">
        <f>'Daft.Upah'!F34</f>
        <v>48000</v>
      </c>
      <c r="I343" s="141">
        <f>H343*C343</f>
        <v>2496</v>
      </c>
    </row>
    <row r="344" spans="2:9" s="128" customFormat="1" ht="15">
      <c r="B344" s="337"/>
      <c r="C344" s="125"/>
      <c r="D344" s="127"/>
      <c r="H344" s="431" t="s">
        <v>1117</v>
      </c>
      <c r="I344" s="429">
        <f>SUM(I342:I343)</f>
        <v>21432</v>
      </c>
    </row>
    <row r="345" spans="2:9" s="128" customFormat="1" ht="6.75" customHeight="1">
      <c r="B345" s="337"/>
      <c r="C345" s="125"/>
      <c r="D345" s="127"/>
      <c r="H345" s="140"/>
      <c r="I345" s="139"/>
    </row>
    <row r="346" spans="2:9" s="128" customFormat="1" ht="18.75" customHeight="1">
      <c r="B346" s="337"/>
      <c r="C346" s="125"/>
      <c r="D346" s="127"/>
      <c r="H346" s="362" t="s">
        <v>1120</v>
      </c>
      <c r="I346" s="139">
        <f>SUM(I342:I344)/2</f>
        <v>21432</v>
      </c>
    </row>
    <row r="347" spans="2:9" s="128" customFormat="1" ht="6.75" customHeight="1">
      <c r="B347" s="337"/>
      <c r="C347" s="125"/>
      <c r="D347" s="127"/>
      <c r="H347" s="140"/>
      <c r="I347" s="139"/>
    </row>
    <row r="348" spans="2:9" s="32" customFormat="1" ht="15">
      <c r="B348" s="337" t="s">
        <v>329</v>
      </c>
      <c r="C348" s="125"/>
      <c r="E348" s="44" t="s">
        <v>51</v>
      </c>
      <c r="I348" s="128"/>
    </row>
    <row r="349" spans="2:9" s="32" customFormat="1" ht="15">
      <c r="B349" s="337"/>
      <c r="C349" s="434" t="s">
        <v>1116</v>
      </c>
      <c r="E349" s="44"/>
      <c r="I349" s="128"/>
    </row>
    <row r="350" spans="2:9" s="32" customFormat="1" ht="15">
      <c r="B350" s="337"/>
      <c r="C350" s="125">
        <v>0.735</v>
      </c>
      <c r="D350" s="32" t="s">
        <v>48</v>
      </c>
      <c r="E350" s="32" t="s">
        <v>549</v>
      </c>
      <c r="H350" s="154">
        <f>'Daft.Upah'!F10</f>
        <v>36000</v>
      </c>
      <c r="I350" s="51">
        <f>H350*C350</f>
        <v>26460</v>
      </c>
    </row>
    <row r="351" spans="2:9" s="32" customFormat="1" ht="15">
      <c r="B351" s="337"/>
      <c r="C351" s="125">
        <v>0.073</v>
      </c>
      <c r="D351" s="32" t="s">
        <v>48</v>
      </c>
      <c r="E351" s="32" t="s">
        <v>551</v>
      </c>
      <c r="H351" s="154">
        <f>'Daft.Upah'!F34</f>
        <v>48000</v>
      </c>
      <c r="I351" s="51">
        <f>H351*C351</f>
        <v>3504</v>
      </c>
    </row>
    <row r="352" spans="2:9" s="32" customFormat="1" ht="15">
      <c r="B352" s="337"/>
      <c r="C352" s="125"/>
      <c r="H352" s="431" t="s">
        <v>1117</v>
      </c>
      <c r="I352" s="139">
        <f>SUM(I350:I351)</f>
        <v>29964</v>
      </c>
    </row>
    <row r="353" spans="2:9" s="32" customFormat="1" ht="15">
      <c r="B353" s="337"/>
      <c r="C353" s="362" t="s">
        <v>1118</v>
      </c>
      <c r="H353" s="154"/>
      <c r="I353" s="51"/>
    </row>
    <row r="354" spans="2:9" s="32" customFormat="1" ht="15">
      <c r="B354" s="337"/>
      <c r="C354" s="125">
        <v>0.05</v>
      </c>
      <c r="D354" s="32" t="s">
        <v>50</v>
      </c>
      <c r="E354" s="32" t="s">
        <v>49</v>
      </c>
      <c r="H354" s="352">
        <f>'daftar harga bahan'!F489</f>
        <v>15100</v>
      </c>
      <c r="I354" s="51">
        <f>H354*C354</f>
        <v>755</v>
      </c>
    </row>
    <row r="355" spans="2:9" s="32" customFormat="1" ht="15">
      <c r="B355" s="337"/>
      <c r="C355" s="125"/>
      <c r="H355" s="431" t="s">
        <v>1119</v>
      </c>
      <c r="I355" s="139">
        <f>SUM(I354)</f>
        <v>755</v>
      </c>
    </row>
    <row r="356" spans="2:9" s="32" customFormat="1" ht="6.75" customHeight="1">
      <c r="B356" s="337"/>
      <c r="C356" s="125"/>
      <c r="H356" s="352"/>
      <c r="I356" s="51"/>
    </row>
    <row r="357" spans="2:9" s="32" customFormat="1" ht="15">
      <c r="B357" s="337"/>
      <c r="C357" s="125"/>
      <c r="H357" s="431" t="s">
        <v>1120</v>
      </c>
      <c r="I357" s="139">
        <f>SUM(I350:I355)/2</f>
        <v>30719</v>
      </c>
    </row>
    <row r="358" spans="2:9" s="32" customFormat="1" ht="8.25" customHeight="1">
      <c r="B358" s="337"/>
      <c r="C358" s="125"/>
      <c r="H358" s="431"/>
      <c r="I358" s="51"/>
    </row>
    <row r="359" spans="2:5" s="32" customFormat="1" ht="15">
      <c r="B359" s="337" t="s">
        <v>330</v>
      </c>
      <c r="C359" s="125"/>
      <c r="E359" s="44" t="s">
        <v>54</v>
      </c>
    </row>
    <row r="360" spans="2:5" s="32" customFormat="1" ht="15">
      <c r="B360" s="337"/>
      <c r="C360" s="434" t="s">
        <v>1116</v>
      </c>
      <c r="E360" s="44"/>
    </row>
    <row r="361" spans="2:9" s="32" customFormat="1" ht="15">
      <c r="B361" s="337"/>
      <c r="C361" s="125">
        <v>0.944</v>
      </c>
      <c r="D361" s="32" t="s">
        <v>48</v>
      </c>
      <c r="E361" s="32" t="s">
        <v>549</v>
      </c>
      <c r="H361" s="154">
        <f>'Daft.Upah'!F10</f>
        <v>36000</v>
      </c>
      <c r="I361" s="51">
        <f>H361*C361</f>
        <v>33984</v>
      </c>
    </row>
    <row r="362" spans="2:9" s="32" customFormat="1" ht="15">
      <c r="B362" s="337"/>
      <c r="C362" s="125">
        <v>0.094</v>
      </c>
      <c r="D362" s="32" t="s">
        <v>48</v>
      </c>
      <c r="E362" s="32" t="s">
        <v>551</v>
      </c>
      <c r="H362" s="154">
        <f>'Daft.Upah'!F34</f>
        <v>48000</v>
      </c>
      <c r="I362" s="51">
        <f>H362*C362</f>
        <v>4512</v>
      </c>
    </row>
    <row r="363" spans="2:9" s="32" customFormat="1" ht="15">
      <c r="B363" s="337"/>
      <c r="C363" s="125"/>
      <c r="H363" s="431" t="s">
        <v>1117</v>
      </c>
      <c r="I363" s="139">
        <f>SUM(I361:I362)</f>
        <v>38496</v>
      </c>
    </row>
    <row r="364" spans="2:9" s="32" customFormat="1" ht="15">
      <c r="B364" s="337"/>
      <c r="C364" s="362" t="s">
        <v>1118</v>
      </c>
      <c r="H364" s="154"/>
      <c r="I364" s="51"/>
    </row>
    <row r="365" spans="2:9" s="32" customFormat="1" ht="15">
      <c r="B365" s="337"/>
      <c r="C365" s="125">
        <v>0.05</v>
      </c>
      <c r="D365" s="32" t="s">
        <v>50</v>
      </c>
      <c r="E365" s="32" t="s">
        <v>49</v>
      </c>
      <c r="H365" s="352">
        <f>'daftar harga bahan'!F489</f>
        <v>15100</v>
      </c>
      <c r="I365" s="51">
        <f>H365*C365</f>
        <v>755</v>
      </c>
    </row>
    <row r="366" spans="2:9" s="32" customFormat="1" ht="15">
      <c r="B366" s="337"/>
      <c r="C366" s="125"/>
      <c r="H366" s="431" t="s">
        <v>1119</v>
      </c>
      <c r="I366" s="139">
        <f>SUM(I365)</f>
        <v>755</v>
      </c>
    </row>
    <row r="367" spans="2:9" s="32" customFormat="1" ht="6.75" customHeight="1">
      <c r="B367" s="337"/>
      <c r="C367" s="125"/>
      <c r="H367" s="352"/>
      <c r="I367" s="51"/>
    </row>
    <row r="368" spans="2:9" s="32" customFormat="1" ht="15">
      <c r="B368" s="337"/>
      <c r="C368" s="125"/>
      <c r="H368" s="431" t="s">
        <v>1120</v>
      </c>
      <c r="I368" s="139">
        <f>SUM(I361:I366)/2</f>
        <v>39251</v>
      </c>
    </row>
    <row r="369" spans="2:9" s="32" customFormat="1" ht="4.5" customHeight="1">
      <c r="B369" s="337"/>
      <c r="C369" s="125"/>
      <c r="I369" s="51"/>
    </row>
    <row r="370" spans="2:5" s="32" customFormat="1" ht="15">
      <c r="B370" s="337" t="s">
        <v>331</v>
      </c>
      <c r="C370" s="125"/>
      <c r="E370" s="44" t="s">
        <v>55</v>
      </c>
    </row>
    <row r="371" spans="2:9" s="32" customFormat="1" ht="15">
      <c r="B371" s="337"/>
      <c r="C371" s="434" t="s">
        <v>1116</v>
      </c>
      <c r="E371" s="44"/>
      <c r="I371" s="49"/>
    </row>
    <row r="372" spans="2:9" s="32" customFormat="1" ht="15">
      <c r="B372" s="337"/>
      <c r="C372" s="125">
        <v>1.153</v>
      </c>
      <c r="D372" s="32" t="s">
        <v>48</v>
      </c>
      <c r="E372" s="32" t="s">
        <v>549</v>
      </c>
      <c r="H372" s="154">
        <f>'Daft.Upah'!F10</f>
        <v>36000</v>
      </c>
      <c r="I372" s="51">
        <f>H372*C372</f>
        <v>41508</v>
      </c>
    </row>
    <row r="373" spans="2:9" s="32" customFormat="1" ht="15">
      <c r="B373" s="337"/>
      <c r="C373" s="125">
        <v>0.115</v>
      </c>
      <c r="D373" s="32" t="s">
        <v>48</v>
      </c>
      <c r="E373" s="32" t="s">
        <v>551</v>
      </c>
      <c r="H373" s="154">
        <f>'Daft.Upah'!F34</f>
        <v>48000</v>
      </c>
      <c r="I373" s="51">
        <f>H373*C373</f>
        <v>5520</v>
      </c>
    </row>
    <row r="374" spans="2:9" s="32" customFormat="1" ht="15">
      <c r="B374" s="337"/>
      <c r="C374" s="125"/>
      <c r="H374" s="431" t="s">
        <v>1117</v>
      </c>
      <c r="I374" s="139">
        <f>SUM(I372:I373)</f>
        <v>47028</v>
      </c>
    </row>
    <row r="375" spans="2:9" s="32" customFormat="1" ht="15">
      <c r="B375" s="337"/>
      <c r="C375" s="362" t="s">
        <v>1118</v>
      </c>
      <c r="H375" s="154"/>
      <c r="I375" s="51"/>
    </row>
    <row r="376" spans="2:9" s="32" customFormat="1" ht="15">
      <c r="B376" s="337"/>
      <c r="C376" s="125">
        <v>0.05</v>
      </c>
      <c r="D376" s="32" t="s">
        <v>50</v>
      </c>
      <c r="E376" s="32" t="s">
        <v>49</v>
      </c>
      <c r="H376" s="352">
        <f>'daftar harga bahan'!F489</f>
        <v>15100</v>
      </c>
      <c r="I376" s="51">
        <f>H376*C376</f>
        <v>755</v>
      </c>
    </row>
    <row r="377" spans="2:9" s="32" customFormat="1" ht="15">
      <c r="B377" s="337"/>
      <c r="C377" s="125"/>
      <c r="H377" s="431" t="s">
        <v>1119</v>
      </c>
      <c r="I377" s="139">
        <f>SUM(I376)</f>
        <v>755</v>
      </c>
    </row>
    <row r="378" spans="2:9" s="32" customFormat="1" ht="6.75" customHeight="1">
      <c r="B378" s="337"/>
      <c r="C378" s="125"/>
      <c r="H378" s="352"/>
      <c r="I378" s="51"/>
    </row>
    <row r="379" spans="1:237" s="55" customFormat="1" ht="15">
      <c r="A379" s="48"/>
      <c r="B379" s="337"/>
      <c r="C379" s="125"/>
      <c r="H379" s="431" t="s">
        <v>1120</v>
      </c>
      <c r="I379" s="432">
        <f>SUM(I372:I377)/2</f>
        <v>47783</v>
      </c>
      <c r="IC379" s="32"/>
    </row>
    <row r="380" spans="2:6" s="32" customFormat="1" ht="15">
      <c r="B380" s="337" t="s">
        <v>332</v>
      </c>
      <c r="C380" s="125"/>
      <c r="E380" s="44" t="s">
        <v>56</v>
      </c>
      <c r="F380" s="51"/>
    </row>
    <row r="381" spans="2:6" s="32" customFormat="1" ht="15">
      <c r="B381" s="337"/>
      <c r="C381" s="125"/>
      <c r="E381" s="44" t="s">
        <v>57</v>
      </c>
      <c r="F381" s="51"/>
    </row>
    <row r="382" spans="2:6" s="32" customFormat="1" ht="15">
      <c r="B382" s="337"/>
      <c r="C382" s="434" t="s">
        <v>1116</v>
      </c>
      <c r="E382" s="44"/>
      <c r="F382" s="51"/>
    </row>
    <row r="383" spans="2:9" s="32" customFormat="1" ht="15">
      <c r="B383" s="337"/>
      <c r="C383" s="125">
        <v>1.5</v>
      </c>
      <c r="D383" s="32" t="s">
        <v>48</v>
      </c>
      <c r="E383" s="32" t="s">
        <v>549</v>
      </c>
      <c r="H383" s="154">
        <f>'Daft.Upah'!F10</f>
        <v>36000</v>
      </c>
      <c r="I383" s="51">
        <f>H383*C383</f>
        <v>54000</v>
      </c>
    </row>
    <row r="384" spans="2:9" s="32" customFormat="1" ht="15">
      <c r="B384" s="337"/>
      <c r="C384" s="125">
        <v>0.05</v>
      </c>
      <c r="D384" s="32" t="s">
        <v>48</v>
      </c>
      <c r="E384" s="32" t="s">
        <v>551</v>
      </c>
      <c r="H384" s="154">
        <f>'Daft.Upah'!F34</f>
        <v>48000</v>
      </c>
      <c r="I384" s="51">
        <f>H384*C384</f>
        <v>2400</v>
      </c>
    </row>
    <row r="385" spans="2:9" s="32" customFormat="1" ht="15">
      <c r="B385" s="337"/>
      <c r="C385" s="125"/>
      <c r="H385" s="431" t="s">
        <v>1117</v>
      </c>
      <c r="I385" s="139">
        <f>SUM(I383:I384)</f>
        <v>56400</v>
      </c>
    </row>
    <row r="386" spans="2:9" s="32" customFormat="1" ht="15">
      <c r="B386" s="337"/>
      <c r="C386" s="362" t="s">
        <v>1118</v>
      </c>
      <c r="H386" s="154"/>
      <c r="I386" s="51"/>
    </row>
    <row r="387" spans="2:9" s="32" customFormat="1" ht="15">
      <c r="B387" s="337"/>
      <c r="C387" s="125">
        <v>0.25</v>
      </c>
      <c r="D387" s="32" t="s">
        <v>50</v>
      </c>
      <c r="E387" s="32" t="s">
        <v>49</v>
      </c>
      <c r="H387" s="352">
        <f>'daftar harga bahan'!F489</f>
        <v>15100</v>
      </c>
      <c r="I387" s="51">
        <f>H387*C387</f>
        <v>3775</v>
      </c>
    </row>
    <row r="388" spans="2:9" s="32" customFormat="1" ht="15">
      <c r="B388" s="337"/>
      <c r="C388" s="125"/>
      <c r="H388" s="431" t="s">
        <v>1119</v>
      </c>
      <c r="I388" s="139">
        <f>SUM(I387)</f>
        <v>3775</v>
      </c>
    </row>
    <row r="389" spans="2:9" s="32" customFormat="1" ht="6" customHeight="1">
      <c r="B389" s="337"/>
      <c r="C389" s="125"/>
      <c r="H389" s="352"/>
      <c r="I389" s="51"/>
    </row>
    <row r="390" spans="2:9" s="32" customFormat="1" ht="15.75" customHeight="1">
      <c r="B390" s="337"/>
      <c r="C390" s="125"/>
      <c r="H390" s="431" t="s">
        <v>1120</v>
      </c>
      <c r="I390" s="139">
        <f>SUM(I383:I388)/2</f>
        <v>60175</v>
      </c>
    </row>
    <row r="391" spans="1:237" s="55" customFormat="1" ht="5.25" customHeight="1">
      <c r="A391" s="48"/>
      <c r="B391" s="416"/>
      <c r="C391" s="125"/>
      <c r="IC391" s="32"/>
    </row>
    <row r="392" spans="1:237" s="55" customFormat="1" ht="15">
      <c r="A392" s="48"/>
      <c r="B392" s="337" t="s">
        <v>333</v>
      </c>
      <c r="C392" s="125"/>
      <c r="E392" s="44" t="s">
        <v>1000</v>
      </c>
      <c r="I392" s="32"/>
      <c r="IC392" s="32"/>
    </row>
    <row r="393" spans="1:237" s="55" customFormat="1" ht="15">
      <c r="A393" s="48"/>
      <c r="B393" s="337"/>
      <c r="C393" s="434" t="s">
        <v>1116</v>
      </c>
      <c r="E393" s="32"/>
      <c r="I393" s="32"/>
      <c r="IC393" s="32"/>
    </row>
    <row r="394" spans="1:237" s="55" customFormat="1" ht="15">
      <c r="A394" s="48"/>
      <c r="B394" s="416"/>
      <c r="C394" s="125">
        <v>0.625</v>
      </c>
      <c r="D394" s="55" t="s">
        <v>48</v>
      </c>
      <c r="E394" s="32" t="s">
        <v>549</v>
      </c>
      <c r="H394" s="154">
        <f>'Daft.Upah'!F10</f>
        <v>36000</v>
      </c>
      <c r="I394" s="51">
        <f>C394*H394</f>
        <v>22500</v>
      </c>
      <c r="IC394" s="32"/>
    </row>
    <row r="395" spans="1:237" s="55" customFormat="1" ht="15">
      <c r="A395" s="48"/>
      <c r="B395" s="416"/>
      <c r="C395" s="125">
        <v>0.125</v>
      </c>
      <c r="D395" s="55" t="s">
        <v>48</v>
      </c>
      <c r="E395" s="32" t="s">
        <v>551</v>
      </c>
      <c r="H395" s="154">
        <f>'Daft.Upah'!F34</f>
        <v>48000</v>
      </c>
      <c r="I395" s="51">
        <f>C395*H395</f>
        <v>6000</v>
      </c>
      <c r="IC395" s="32"/>
    </row>
    <row r="396" spans="1:237" s="55" customFormat="1" ht="15">
      <c r="A396" s="48"/>
      <c r="B396" s="416"/>
      <c r="C396" s="125"/>
      <c r="E396" s="32"/>
      <c r="H396" s="431" t="s">
        <v>1117</v>
      </c>
      <c r="I396" s="139">
        <f>SUM(I394:I395)</f>
        <v>28500</v>
      </c>
      <c r="IC396" s="32"/>
    </row>
    <row r="397" spans="1:237" s="55" customFormat="1" ht="15">
      <c r="A397" s="48"/>
      <c r="B397" s="416"/>
      <c r="C397" s="362" t="s">
        <v>1118</v>
      </c>
      <c r="E397" s="32"/>
      <c r="H397" s="154"/>
      <c r="I397" s="51"/>
      <c r="IC397" s="32"/>
    </row>
    <row r="398" spans="1:237" s="55" customFormat="1" ht="15">
      <c r="A398" s="48"/>
      <c r="B398" s="416"/>
      <c r="C398" s="125">
        <v>0.25</v>
      </c>
      <c r="D398" s="55" t="s">
        <v>50</v>
      </c>
      <c r="E398" s="32" t="s">
        <v>49</v>
      </c>
      <c r="H398" s="352">
        <f>'daftar harga bahan'!F489</f>
        <v>15100</v>
      </c>
      <c r="I398" s="51">
        <f>C398*H398</f>
        <v>3775</v>
      </c>
      <c r="IC398" s="32"/>
    </row>
    <row r="399" spans="1:237" s="55" customFormat="1" ht="17.25" customHeight="1">
      <c r="A399" s="48"/>
      <c r="B399" s="416"/>
      <c r="C399" s="125"/>
      <c r="E399" s="32"/>
      <c r="H399" s="431" t="s">
        <v>1119</v>
      </c>
      <c r="I399" s="139">
        <f>SUM(I398)</f>
        <v>3775</v>
      </c>
      <c r="IC399" s="32"/>
    </row>
    <row r="400" spans="1:237" s="55" customFormat="1" ht="4.5" customHeight="1">
      <c r="A400" s="48"/>
      <c r="B400" s="416"/>
      <c r="C400" s="125"/>
      <c r="E400" s="32"/>
      <c r="H400" s="352"/>
      <c r="I400" s="51"/>
      <c r="IC400" s="32"/>
    </row>
    <row r="401" spans="1:237" s="55" customFormat="1" ht="15.75" customHeight="1">
      <c r="A401" s="48"/>
      <c r="B401" s="416"/>
      <c r="C401" s="125"/>
      <c r="E401" s="32"/>
      <c r="H401" s="431" t="s">
        <v>1120</v>
      </c>
      <c r="I401" s="139">
        <f>SUM(I394:I399)/2</f>
        <v>32275</v>
      </c>
      <c r="IC401" s="32"/>
    </row>
    <row r="402" spans="1:237" s="55" customFormat="1" ht="5.25" customHeight="1">
      <c r="A402" s="48"/>
      <c r="B402" s="416"/>
      <c r="C402" s="125"/>
      <c r="IC402" s="32"/>
    </row>
    <row r="403" spans="2:237" s="55" customFormat="1" ht="15">
      <c r="B403" s="337" t="s">
        <v>334</v>
      </c>
      <c r="C403" s="125"/>
      <c r="D403" s="32"/>
      <c r="E403" s="44" t="s">
        <v>1419</v>
      </c>
      <c r="F403" s="51"/>
      <c r="IC403" s="32"/>
    </row>
    <row r="404" spans="2:237" s="55" customFormat="1" ht="15">
      <c r="B404" s="337"/>
      <c r="C404" s="362" t="s">
        <v>1118</v>
      </c>
      <c r="D404" s="32"/>
      <c r="E404" s="32"/>
      <c r="F404" s="51"/>
      <c r="IC404" s="32"/>
    </row>
    <row r="405" spans="1:237" s="55" customFormat="1" ht="15">
      <c r="A405" s="32"/>
      <c r="B405" s="337"/>
      <c r="C405" s="153">
        <v>0.0046</v>
      </c>
      <c r="D405" s="32" t="s">
        <v>560</v>
      </c>
      <c r="E405" s="32" t="s">
        <v>1420</v>
      </c>
      <c r="H405" s="51">
        <f>'daftar harga bahan'!F525</f>
        <v>1025000</v>
      </c>
      <c r="I405" s="52">
        <f>H405*C405</f>
        <v>4715</v>
      </c>
      <c r="IC405" s="32"/>
    </row>
    <row r="406" spans="1:237" s="55" customFormat="1" ht="15">
      <c r="A406" s="32"/>
      <c r="B406" s="337"/>
      <c r="C406" s="153">
        <v>0.7043</v>
      </c>
      <c r="D406" s="32" t="s">
        <v>293</v>
      </c>
      <c r="E406" s="32" t="s">
        <v>58</v>
      </c>
      <c r="H406" s="154">
        <f>'daftar harga bahan'!F493</f>
        <v>4500</v>
      </c>
      <c r="I406" s="52">
        <f>H406*C406</f>
        <v>3169.3500000000004</v>
      </c>
      <c r="IC406" s="32"/>
    </row>
    <row r="407" spans="1:237" s="55" customFormat="1" ht="15">
      <c r="A407" s="32"/>
      <c r="B407" s="337"/>
      <c r="C407" s="153">
        <v>0.0183</v>
      </c>
      <c r="D407" s="32" t="s">
        <v>293</v>
      </c>
      <c r="E407" s="32" t="s">
        <v>927</v>
      </c>
      <c r="H407" s="154">
        <f>'daftar harga bahan'!F495</f>
        <v>22000</v>
      </c>
      <c r="I407" s="52">
        <f>H407*C407</f>
        <v>402.6</v>
      </c>
      <c r="IC407" s="32"/>
    </row>
    <row r="408" spans="1:237" s="55" customFormat="1" ht="15">
      <c r="A408" s="32"/>
      <c r="B408" s="337"/>
      <c r="C408" s="153">
        <v>0.0046</v>
      </c>
      <c r="D408" s="32" t="s">
        <v>315</v>
      </c>
      <c r="E408" s="32" t="s">
        <v>60</v>
      </c>
      <c r="H408" s="154">
        <f>'daftar harga bahan'!F496</f>
        <v>22100</v>
      </c>
      <c r="I408" s="52">
        <f>H408*C408</f>
        <v>101.66</v>
      </c>
      <c r="IC408" s="32"/>
    </row>
    <row r="409" spans="1:237" s="55" customFormat="1" ht="15">
      <c r="A409" s="32"/>
      <c r="B409" s="337"/>
      <c r="C409" s="125"/>
      <c r="D409" s="32"/>
      <c r="E409" s="32"/>
      <c r="H409" s="431" t="s">
        <v>1119</v>
      </c>
      <c r="I409" s="436">
        <f>SUM(I405:I408)</f>
        <v>8388.61</v>
      </c>
      <c r="IC409" s="32"/>
    </row>
    <row r="410" spans="1:237" s="55" customFormat="1" ht="15">
      <c r="A410" s="32"/>
      <c r="B410" s="337"/>
      <c r="C410" s="434" t="s">
        <v>1116</v>
      </c>
      <c r="D410" s="32"/>
      <c r="E410" s="32"/>
      <c r="H410" s="154"/>
      <c r="I410" s="52"/>
      <c r="IC410" s="32"/>
    </row>
    <row r="411" spans="1:237" s="55" customFormat="1" ht="15">
      <c r="A411" s="32"/>
      <c r="B411" s="337"/>
      <c r="C411" s="153">
        <v>0.0046</v>
      </c>
      <c r="D411" s="32" t="s">
        <v>48</v>
      </c>
      <c r="E411" s="32" t="s">
        <v>1421</v>
      </c>
      <c r="H411" s="154">
        <f>'Daft.Upah'!F22</f>
        <v>51000</v>
      </c>
      <c r="I411" s="52">
        <f>H411*C411</f>
        <v>234.6</v>
      </c>
      <c r="IC411" s="32"/>
    </row>
    <row r="412" spans="1:237" s="55" customFormat="1" ht="15">
      <c r="A412" s="32"/>
      <c r="B412" s="337"/>
      <c r="C412" s="153">
        <v>0.0046</v>
      </c>
      <c r="D412" s="32" t="s">
        <v>48</v>
      </c>
      <c r="E412" s="32" t="s">
        <v>61</v>
      </c>
      <c r="H412" s="154">
        <f>'Daft.Upah'!F25</f>
        <v>42000</v>
      </c>
      <c r="I412" s="52">
        <f>H412*C412</f>
        <v>193.2</v>
      </c>
      <c r="IC412" s="32"/>
    </row>
    <row r="413" spans="1:237" s="55" customFormat="1" ht="15">
      <c r="A413" s="32"/>
      <c r="B413" s="337"/>
      <c r="C413" s="153">
        <v>0.0046</v>
      </c>
      <c r="D413" s="32" t="s">
        <v>48</v>
      </c>
      <c r="E413" s="32" t="s">
        <v>62</v>
      </c>
      <c r="H413" s="154">
        <f>'Daft.Upah'!F10</f>
        <v>36000</v>
      </c>
      <c r="I413" s="52">
        <f>H413*C413</f>
        <v>165.6</v>
      </c>
      <c r="IC413" s="32"/>
    </row>
    <row r="414" spans="1:237" s="55" customFormat="1" ht="15">
      <c r="A414" s="32"/>
      <c r="B414" s="337"/>
      <c r="C414" s="153">
        <v>0.0023</v>
      </c>
      <c r="D414" s="32" t="s">
        <v>48</v>
      </c>
      <c r="E414" s="32" t="s">
        <v>551</v>
      </c>
      <c r="H414" s="154">
        <f>'Daft.Upah'!F34</f>
        <v>48000</v>
      </c>
      <c r="I414" s="52">
        <f>H414*C414</f>
        <v>110.39999999999999</v>
      </c>
      <c r="IC414" s="32"/>
    </row>
    <row r="415" spans="1:237" s="55" customFormat="1" ht="15">
      <c r="A415" s="32"/>
      <c r="B415" s="337"/>
      <c r="C415" s="125"/>
      <c r="D415" s="32"/>
      <c r="E415" s="32"/>
      <c r="H415" s="431" t="s">
        <v>1117</v>
      </c>
      <c r="I415" s="436">
        <f>SUM(I411:I414)</f>
        <v>703.8</v>
      </c>
      <c r="IC415" s="32"/>
    </row>
    <row r="416" spans="1:237" s="55" customFormat="1" ht="5.25" customHeight="1">
      <c r="A416" s="32"/>
      <c r="B416" s="337"/>
      <c r="C416" s="125"/>
      <c r="D416" s="32"/>
      <c r="E416" s="32"/>
      <c r="H416" s="154"/>
      <c r="I416" s="52"/>
      <c r="IC416" s="32"/>
    </row>
    <row r="417" spans="1:237" s="55" customFormat="1" ht="19.5" customHeight="1">
      <c r="A417" s="32"/>
      <c r="B417" s="337"/>
      <c r="C417" s="125"/>
      <c r="D417" s="32"/>
      <c r="E417" s="32"/>
      <c r="H417" s="431" t="s">
        <v>1120</v>
      </c>
      <c r="I417" s="432">
        <f>ROUNDDOWN(J417,)</f>
        <v>9092</v>
      </c>
      <c r="J417" s="436">
        <f>ROUNDDOWN(I409+I415,2)</f>
        <v>9092.41</v>
      </c>
      <c r="IC417" s="32"/>
    </row>
    <row r="418" spans="1:237" s="55" customFormat="1" ht="6" customHeight="1">
      <c r="A418" s="32"/>
      <c r="B418" s="337"/>
      <c r="C418" s="125"/>
      <c r="D418" s="32"/>
      <c r="H418" s="32"/>
      <c r="I418" s="51"/>
      <c r="IC418" s="32"/>
    </row>
    <row r="419" spans="2:237" s="55" customFormat="1" ht="15">
      <c r="B419" s="337" t="s">
        <v>335</v>
      </c>
      <c r="C419" s="125"/>
      <c r="D419" s="32"/>
      <c r="E419" s="44" t="s">
        <v>1422</v>
      </c>
      <c r="H419" s="32"/>
      <c r="IC419" s="32"/>
    </row>
    <row r="420" spans="2:237" s="55" customFormat="1" ht="15">
      <c r="B420" s="337"/>
      <c r="C420" s="362" t="s">
        <v>1118</v>
      </c>
      <c r="D420" s="32"/>
      <c r="E420" s="32"/>
      <c r="H420" s="32"/>
      <c r="IC420" s="32"/>
    </row>
    <row r="421" spans="1:237" s="55" customFormat="1" ht="15">
      <c r="A421" s="32"/>
      <c r="B421" s="337"/>
      <c r="C421" s="153">
        <v>0.006</v>
      </c>
      <c r="D421" s="32" t="s">
        <v>560</v>
      </c>
      <c r="E421" s="32" t="s">
        <v>1420</v>
      </c>
      <c r="H421" s="352">
        <f>H405</f>
        <v>1025000</v>
      </c>
      <c r="I421" s="52">
        <f>H421*C421</f>
        <v>6150</v>
      </c>
      <c r="IC421" s="32"/>
    </row>
    <row r="422" spans="1:237" s="55" customFormat="1" ht="15">
      <c r="A422" s="32"/>
      <c r="B422" s="337"/>
      <c r="C422" s="153">
        <v>0.921</v>
      </c>
      <c r="D422" s="32" t="s">
        <v>293</v>
      </c>
      <c r="E422" s="32" t="s">
        <v>58</v>
      </c>
      <c r="H422" s="154">
        <f>'daftar harga bahan'!F493</f>
        <v>4500</v>
      </c>
      <c r="I422" s="52">
        <f>H422*C422</f>
        <v>4144.5</v>
      </c>
      <c r="IC422" s="32"/>
    </row>
    <row r="423" spans="1:237" s="55" customFormat="1" ht="15">
      <c r="A423" s="32"/>
      <c r="B423" s="337"/>
      <c r="C423" s="153">
        <v>0.0239</v>
      </c>
      <c r="D423" s="32" t="s">
        <v>293</v>
      </c>
      <c r="E423" s="32" t="str">
        <f>E407</f>
        <v>Olie (minyak pelumas)</v>
      </c>
      <c r="H423" s="154">
        <f>'daftar harga bahan'!F495</f>
        <v>22000</v>
      </c>
      <c r="I423" s="52">
        <f>H423*C423</f>
        <v>525.8000000000001</v>
      </c>
      <c r="IC423" s="32"/>
    </row>
    <row r="424" spans="1:237" s="55" customFormat="1" ht="15">
      <c r="A424" s="32"/>
      <c r="B424" s="337"/>
      <c r="C424" s="153">
        <v>0.006</v>
      </c>
      <c r="D424" s="32" t="s">
        <v>315</v>
      </c>
      <c r="E424" s="32" t="s">
        <v>60</v>
      </c>
      <c r="H424" s="154">
        <f>'daftar harga bahan'!F496</f>
        <v>22100</v>
      </c>
      <c r="I424" s="52">
        <f>H424*C424</f>
        <v>132.6</v>
      </c>
      <c r="IC424" s="32"/>
    </row>
    <row r="425" spans="1:237" s="55" customFormat="1" ht="15">
      <c r="A425" s="32"/>
      <c r="B425" s="337"/>
      <c r="C425" s="153"/>
      <c r="D425" s="32"/>
      <c r="E425" s="32"/>
      <c r="H425" s="431" t="s">
        <v>1119</v>
      </c>
      <c r="I425" s="436">
        <f>SUM(I421:I424)</f>
        <v>10952.9</v>
      </c>
      <c r="IC425" s="32"/>
    </row>
    <row r="426" spans="1:237" s="55" customFormat="1" ht="15">
      <c r="A426" s="32"/>
      <c r="B426" s="337"/>
      <c r="C426" s="437" t="s">
        <v>1116</v>
      </c>
      <c r="D426" s="32"/>
      <c r="E426" s="32"/>
      <c r="H426" s="154"/>
      <c r="I426" s="52"/>
      <c r="IC426" s="32"/>
    </row>
    <row r="427" spans="1:237" s="55" customFormat="1" ht="15">
      <c r="A427" s="32"/>
      <c r="B427" s="337"/>
      <c r="C427" s="153">
        <v>0.006</v>
      </c>
      <c r="D427" s="32" t="s">
        <v>48</v>
      </c>
      <c r="E427" s="32" t="s">
        <v>1129</v>
      </c>
      <c r="H427" s="154">
        <f>'Daft.Upah'!F22</f>
        <v>51000</v>
      </c>
      <c r="I427" s="52">
        <f>H427*C427</f>
        <v>306</v>
      </c>
      <c r="IC427" s="32"/>
    </row>
    <row r="428" spans="1:237" s="55" customFormat="1" ht="15">
      <c r="A428" s="32"/>
      <c r="B428" s="337"/>
      <c r="C428" s="153">
        <v>0.006</v>
      </c>
      <c r="D428" s="32" t="s">
        <v>48</v>
      </c>
      <c r="E428" s="32" t="s">
        <v>1423</v>
      </c>
      <c r="H428" s="154">
        <f>'Daft.Upah'!F25</f>
        <v>42000</v>
      </c>
      <c r="I428" s="52">
        <f>H428*C428</f>
        <v>252</v>
      </c>
      <c r="IC428" s="32"/>
    </row>
    <row r="429" spans="1:237" s="55" customFormat="1" ht="15">
      <c r="A429" s="32"/>
      <c r="B429" s="337"/>
      <c r="C429" s="153">
        <v>0.006</v>
      </c>
      <c r="D429" s="32" t="s">
        <v>48</v>
      </c>
      <c r="E429" s="32" t="s">
        <v>62</v>
      </c>
      <c r="H429" s="154">
        <f>'Daft.Upah'!F10</f>
        <v>36000</v>
      </c>
      <c r="I429" s="52">
        <f>H429*C429</f>
        <v>216</v>
      </c>
      <c r="IC429" s="32"/>
    </row>
    <row r="430" spans="1:237" s="55" customFormat="1" ht="15">
      <c r="A430" s="32"/>
      <c r="B430" s="337"/>
      <c r="C430" s="153">
        <v>0.0015</v>
      </c>
      <c r="D430" s="32" t="s">
        <v>48</v>
      </c>
      <c r="E430" s="32" t="s">
        <v>551</v>
      </c>
      <c r="H430" s="154">
        <f>'Daft.Upah'!F34</f>
        <v>48000</v>
      </c>
      <c r="I430" s="52">
        <f>H430*C430</f>
        <v>72</v>
      </c>
      <c r="IC430" s="32"/>
    </row>
    <row r="431" spans="1:237" s="55" customFormat="1" ht="15">
      <c r="A431" s="48"/>
      <c r="B431" s="416"/>
      <c r="C431" s="125"/>
      <c r="H431" s="431" t="s">
        <v>1117</v>
      </c>
      <c r="I431" s="432">
        <f>SUM(I427:I430)</f>
        <v>846</v>
      </c>
      <c r="IC431" s="32"/>
    </row>
    <row r="432" spans="1:237" s="55" customFormat="1" ht="3.75" customHeight="1">
      <c r="A432" s="48"/>
      <c r="B432" s="416"/>
      <c r="C432" s="125"/>
      <c r="H432" s="431"/>
      <c r="IC432" s="32"/>
    </row>
    <row r="433" spans="1:237" s="55" customFormat="1" ht="15">
      <c r="A433" s="48"/>
      <c r="B433" s="416"/>
      <c r="C433" s="125"/>
      <c r="H433" s="431" t="s">
        <v>1120</v>
      </c>
      <c r="I433" s="432">
        <f>ROUNDDOWN(J433,)</f>
        <v>11798</v>
      </c>
      <c r="J433" s="432">
        <f>SUM(I421:I431)/2</f>
        <v>11798.9</v>
      </c>
      <c r="IC433" s="32"/>
    </row>
    <row r="434" spans="1:237" s="55" customFormat="1" ht="7.5" customHeight="1">
      <c r="A434" s="48"/>
      <c r="B434" s="416"/>
      <c r="C434" s="125"/>
      <c r="H434" s="431"/>
      <c r="IC434" s="32"/>
    </row>
    <row r="435" spans="2:237" s="55" customFormat="1" ht="15">
      <c r="B435" s="337" t="s">
        <v>336</v>
      </c>
      <c r="C435" s="126"/>
      <c r="D435" s="32"/>
      <c r="E435" s="44" t="s">
        <v>84</v>
      </c>
      <c r="F435" s="51"/>
      <c r="IC435" s="32"/>
    </row>
    <row r="436" spans="2:237" s="55" customFormat="1" ht="15">
      <c r="B436" s="337"/>
      <c r="C436" s="362" t="s">
        <v>1118</v>
      </c>
      <c r="D436" s="32"/>
      <c r="E436" s="44"/>
      <c r="F436" s="51"/>
      <c r="IC436" s="32"/>
    </row>
    <row r="437" spans="1:237" s="55" customFormat="1" ht="15">
      <c r="A437" s="32"/>
      <c r="B437" s="337"/>
      <c r="C437" s="353">
        <v>0.0101</v>
      </c>
      <c r="D437" s="32" t="s">
        <v>561</v>
      </c>
      <c r="E437" s="32" t="s">
        <v>1380</v>
      </c>
      <c r="H437" s="51">
        <f>'daftar harga bahan'!F524</f>
        <v>275000</v>
      </c>
      <c r="I437" s="51">
        <f>H437*C437</f>
        <v>2777.5</v>
      </c>
      <c r="IC437" s="32"/>
    </row>
    <row r="438" spans="1:237" s="55" customFormat="1" ht="15">
      <c r="A438" s="32"/>
      <c r="B438" s="337"/>
      <c r="C438" s="353">
        <v>0.2515</v>
      </c>
      <c r="D438" s="32" t="s">
        <v>293</v>
      </c>
      <c r="E438" s="32" t="s">
        <v>58</v>
      </c>
      <c r="H438" s="154">
        <f>'daftar harga bahan'!F493</f>
        <v>4500</v>
      </c>
      <c r="I438" s="51">
        <f>H438*C438</f>
        <v>1131.75</v>
      </c>
      <c r="IC438" s="32"/>
    </row>
    <row r="439" spans="1:237" s="55" customFormat="1" ht="15">
      <c r="A439" s="32"/>
      <c r="B439" s="337"/>
      <c r="C439" s="353">
        <v>0.0101</v>
      </c>
      <c r="D439" s="32" t="s">
        <v>293</v>
      </c>
      <c r="E439" s="32" t="str">
        <f>E423</f>
        <v>Olie (minyak pelumas)</v>
      </c>
      <c r="H439" s="154">
        <f>'daftar harga bahan'!F495</f>
        <v>22000</v>
      </c>
      <c r="I439" s="51">
        <f>H439*C439</f>
        <v>222.2</v>
      </c>
      <c r="IC439" s="32"/>
    </row>
    <row r="440" spans="1:237" s="55" customFormat="1" ht="15">
      <c r="A440" s="32"/>
      <c r="B440" s="337"/>
      <c r="C440" s="353">
        <v>0.005</v>
      </c>
      <c r="D440" s="32" t="s">
        <v>315</v>
      </c>
      <c r="E440" s="32" t="s">
        <v>60</v>
      </c>
      <c r="H440" s="154">
        <f>'daftar harga bahan'!F496</f>
        <v>22100</v>
      </c>
      <c r="I440" s="51">
        <f>H440*C440</f>
        <v>110.5</v>
      </c>
      <c r="IC440" s="32"/>
    </row>
    <row r="441" spans="1:237" s="55" customFormat="1" ht="15">
      <c r="A441" s="32"/>
      <c r="B441" s="337"/>
      <c r="C441" s="353"/>
      <c r="D441" s="32"/>
      <c r="E441" s="32"/>
      <c r="H441" s="431" t="s">
        <v>1119</v>
      </c>
      <c r="I441" s="139">
        <f>SUM(I437:I440)</f>
        <v>4241.95</v>
      </c>
      <c r="IC441" s="32"/>
    </row>
    <row r="442" spans="1:237" s="55" customFormat="1" ht="15">
      <c r="A442" s="32"/>
      <c r="B442" s="337"/>
      <c r="C442" s="434" t="s">
        <v>1116</v>
      </c>
      <c r="D442" s="32"/>
      <c r="E442" s="32"/>
      <c r="H442" s="154"/>
      <c r="I442" s="51"/>
      <c r="IC442" s="32"/>
    </row>
    <row r="443" spans="1:237" s="55" customFormat="1" ht="15">
      <c r="A443" s="32"/>
      <c r="B443" s="337"/>
      <c r="C443" s="353">
        <v>0.0101</v>
      </c>
      <c r="D443" s="32" t="s">
        <v>48</v>
      </c>
      <c r="E443" s="32" t="s">
        <v>86</v>
      </c>
      <c r="H443" s="154">
        <f>'Daft.Upah'!F20</f>
        <v>48000</v>
      </c>
      <c r="I443" s="51">
        <f>H443*C443</f>
        <v>484.79999999999995</v>
      </c>
      <c r="IC443" s="32"/>
    </row>
    <row r="444" spans="1:237" s="55" customFormat="1" ht="15">
      <c r="A444" s="32"/>
      <c r="B444" s="337"/>
      <c r="C444" s="353">
        <v>0.0101</v>
      </c>
      <c r="D444" s="32" t="s">
        <v>48</v>
      </c>
      <c r="E444" s="32" t="s">
        <v>62</v>
      </c>
      <c r="H444" s="154">
        <f>'Daft.Upah'!F10</f>
        <v>36000</v>
      </c>
      <c r="I444" s="51">
        <f>H444*C444</f>
        <v>363.59999999999997</v>
      </c>
      <c r="IC444" s="32"/>
    </row>
    <row r="445" spans="1:237" s="55" customFormat="1" ht="15">
      <c r="A445" s="32"/>
      <c r="B445" s="337"/>
      <c r="C445" s="353">
        <v>0.0025</v>
      </c>
      <c r="D445" s="32" t="s">
        <v>48</v>
      </c>
      <c r="E445" s="32" t="s">
        <v>551</v>
      </c>
      <c r="H445" s="154">
        <f>'Daft.Upah'!F34</f>
        <v>48000</v>
      </c>
      <c r="I445" s="51">
        <f>H445*C445</f>
        <v>120</v>
      </c>
      <c r="IC445" s="32"/>
    </row>
    <row r="446" spans="1:237" s="55" customFormat="1" ht="15">
      <c r="A446" s="32"/>
      <c r="B446" s="337"/>
      <c r="C446" s="353"/>
      <c r="D446" s="32"/>
      <c r="E446" s="32"/>
      <c r="H446" s="431" t="s">
        <v>1117</v>
      </c>
      <c r="I446" s="139">
        <f>SUM(I443:I445)</f>
        <v>968.3999999999999</v>
      </c>
      <c r="IC446" s="32"/>
    </row>
    <row r="447" spans="1:237" s="55" customFormat="1" ht="3" customHeight="1">
      <c r="A447" s="32"/>
      <c r="B447" s="337"/>
      <c r="C447" s="353"/>
      <c r="D447" s="32"/>
      <c r="E447" s="32"/>
      <c r="H447" s="431"/>
      <c r="I447" s="51"/>
      <c r="IC447" s="32"/>
    </row>
    <row r="448" spans="1:237" s="55" customFormat="1" ht="15">
      <c r="A448" s="32"/>
      <c r="B448" s="337"/>
      <c r="C448" s="353"/>
      <c r="D448" s="32"/>
      <c r="E448" s="32"/>
      <c r="H448" s="431" t="s">
        <v>1120</v>
      </c>
      <c r="I448" s="432">
        <f>ROUNDDOWN(J448,)</f>
        <v>5210</v>
      </c>
      <c r="J448" s="139">
        <f>SUM(I437:I446)/2</f>
        <v>5210.349999999999</v>
      </c>
      <c r="IC448" s="32"/>
    </row>
    <row r="449" spans="1:237" s="55" customFormat="1" ht="6.75" customHeight="1">
      <c r="A449" s="32"/>
      <c r="B449" s="337"/>
      <c r="C449" s="126"/>
      <c r="D449" s="32"/>
      <c r="E449" s="32"/>
      <c r="F449" s="51"/>
      <c r="IC449" s="32"/>
    </row>
    <row r="450" spans="2:237" s="55" customFormat="1" ht="15">
      <c r="B450" s="337" t="s">
        <v>337</v>
      </c>
      <c r="C450" s="126"/>
      <c r="D450" s="32"/>
      <c r="E450" s="44" t="s">
        <v>1424</v>
      </c>
      <c r="F450" s="51"/>
      <c r="IC450" s="32"/>
    </row>
    <row r="451" spans="2:237" s="55" customFormat="1" ht="15">
      <c r="B451" s="337"/>
      <c r="C451" s="126"/>
      <c r="D451" s="32"/>
      <c r="E451" s="44" t="s">
        <v>88</v>
      </c>
      <c r="F451" s="51"/>
      <c r="IC451" s="32"/>
    </row>
    <row r="452" spans="2:237" s="55" customFormat="1" ht="15">
      <c r="B452" s="337"/>
      <c r="C452" s="362" t="s">
        <v>1118</v>
      </c>
      <c r="D452" s="32"/>
      <c r="E452" s="44"/>
      <c r="F452" s="51"/>
      <c r="IC452" s="32"/>
    </row>
    <row r="453" spans="1:237" s="55" customFormat="1" ht="15">
      <c r="A453" s="32"/>
      <c r="B453" s="337"/>
      <c r="C453" s="126">
        <v>0.0137</v>
      </c>
      <c r="D453" s="32" t="s">
        <v>561</v>
      </c>
      <c r="E453" s="32" t="s">
        <v>1380</v>
      </c>
      <c r="H453" s="51">
        <f>H437</f>
        <v>275000</v>
      </c>
      <c r="I453" s="51">
        <f>H453*C453</f>
        <v>3767.5</v>
      </c>
      <c r="IC453" s="32"/>
    </row>
    <row r="454" spans="1:237" s="55" customFormat="1" ht="15">
      <c r="A454" s="32"/>
      <c r="B454" s="337"/>
      <c r="C454" s="126">
        <v>0.343</v>
      </c>
      <c r="D454" s="32" t="s">
        <v>293</v>
      </c>
      <c r="E454" s="32" t="s">
        <v>58</v>
      </c>
      <c r="H454" s="154">
        <f>'daftar harga bahan'!F493</f>
        <v>4500</v>
      </c>
      <c r="I454" s="51">
        <f>H454*C454</f>
        <v>1543.5000000000002</v>
      </c>
      <c r="IC454" s="32"/>
    </row>
    <row r="455" spans="1:237" s="55" customFormat="1" ht="15">
      <c r="A455" s="32"/>
      <c r="B455" s="337"/>
      <c r="C455" s="126">
        <v>0.0137</v>
      </c>
      <c r="D455" s="32" t="s">
        <v>293</v>
      </c>
      <c r="E455" s="32" t="str">
        <f>E439</f>
        <v>Olie (minyak pelumas)</v>
      </c>
      <c r="H455" s="154">
        <f>'daftar harga bahan'!F495</f>
        <v>22000</v>
      </c>
      <c r="I455" s="51">
        <f>H455*C455</f>
        <v>301.40000000000003</v>
      </c>
      <c r="IC455" s="32"/>
    </row>
    <row r="456" spans="1:237" s="55" customFormat="1" ht="15">
      <c r="A456" s="32"/>
      <c r="B456" s="337"/>
      <c r="C456" s="126">
        <v>0.0069</v>
      </c>
      <c r="D456" s="32" t="s">
        <v>315</v>
      </c>
      <c r="E456" s="32" t="s">
        <v>60</v>
      </c>
      <c r="H456" s="154">
        <f>'daftar harga bahan'!F496</f>
        <v>22100</v>
      </c>
      <c r="I456" s="51">
        <f>H456*C456</f>
        <v>152.49</v>
      </c>
      <c r="IC456" s="32"/>
    </row>
    <row r="457" spans="1:237" s="55" customFormat="1" ht="15">
      <c r="A457" s="32"/>
      <c r="B457" s="337"/>
      <c r="C457" s="126"/>
      <c r="D457" s="32"/>
      <c r="E457" s="32"/>
      <c r="H457" s="431" t="s">
        <v>1119</v>
      </c>
      <c r="I457" s="139">
        <f>SUM(I453:I456)</f>
        <v>5764.889999999999</v>
      </c>
      <c r="IC457" s="32"/>
    </row>
    <row r="458" spans="1:237" s="55" customFormat="1" ht="15">
      <c r="A458" s="32"/>
      <c r="B458" s="337"/>
      <c r="C458" s="434" t="s">
        <v>1116</v>
      </c>
      <c r="D458" s="32"/>
      <c r="E458" s="32"/>
      <c r="H458" s="154"/>
      <c r="I458" s="51"/>
      <c r="IC458" s="32"/>
    </row>
    <row r="459" spans="1:237" s="55" customFormat="1" ht="15">
      <c r="A459" s="32"/>
      <c r="B459" s="337"/>
      <c r="C459" s="126">
        <v>0.0137</v>
      </c>
      <c r="D459" s="32" t="s">
        <v>48</v>
      </c>
      <c r="E459" s="32" t="s">
        <v>86</v>
      </c>
      <c r="H459" s="154">
        <f>'Daft.Upah'!F20</f>
        <v>48000</v>
      </c>
      <c r="I459" s="51">
        <f>H459*C459</f>
        <v>657.6</v>
      </c>
      <c r="IC459" s="32"/>
    </row>
    <row r="460" spans="1:237" s="55" customFormat="1" ht="15">
      <c r="A460" s="32"/>
      <c r="B460" s="337"/>
      <c r="C460" s="126">
        <v>0.0137</v>
      </c>
      <c r="D460" s="32" t="s">
        <v>48</v>
      </c>
      <c r="E460" s="32" t="s">
        <v>62</v>
      </c>
      <c r="H460" s="154">
        <f>'Daft.Upah'!F10</f>
        <v>36000</v>
      </c>
      <c r="I460" s="51">
        <f>H460*C460</f>
        <v>493.2</v>
      </c>
      <c r="IC460" s="32"/>
    </row>
    <row r="461" spans="1:237" s="55" customFormat="1" ht="15">
      <c r="A461" s="32"/>
      <c r="B461" s="337"/>
      <c r="C461" s="126">
        <v>0.0034</v>
      </c>
      <c r="D461" s="32" t="s">
        <v>48</v>
      </c>
      <c r="E461" s="32" t="s">
        <v>551</v>
      </c>
      <c r="H461" s="154">
        <f>'Daft.Upah'!F34</f>
        <v>48000</v>
      </c>
      <c r="I461" s="51">
        <f>H461*C461</f>
        <v>163.2</v>
      </c>
      <c r="IC461" s="32"/>
    </row>
    <row r="462" spans="1:237" s="55" customFormat="1" ht="15">
      <c r="A462" s="32"/>
      <c r="B462" s="337"/>
      <c r="C462" s="126"/>
      <c r="D462" s="32"/>
      <c r="E462" s="32"/>
      <c r="H462" s="431" t="s">
        <v>1117</v>
      </c>
      <c r="I462" s="139">
        <f>SUM(I459:I461)</f>
        <v>1314</v>
      </c>
      <c r="IC462" s="32"/>
    </row>
    <row r="463" spans="1:237" s="55" customFormat="1" ht="4.5" customHeight="1">
      <c r="A463" s="32"/>
      <c r="B463" s="337"/>
      <c r="C463" s="126"/>
      <c r="D463" s="32"/>
      <c r="E463" s="32"/>
      <c r="H463" s="431"/>
      <c r="I463" s="51"/>
      <c r="IC463" s="32"/>
    </row>
    <row r="464" spans="1:237" s="55" customFormat="1" ht="15">
      <c r="A464" s="32"/>
      <c r="B464" s="337"/>
      <c r="C464" s="126"/>
      <c r="D464" s="32"/>
      <c r="E464" s="32"/>
      <c r="H464" s="431" t="s">
        <v>1120</v>
      </c>
      <c r="I464" s="432">
        <f>ROUNDDOWN(J464,0)</f>
        <v>7078</v>
      </c>
      <c r="J464" s="139">
        <f>SUM(I453:I462)/2</f>
        <v>7078.89</v>
      </c>
      <c r="IC464" s="32"/>
    </row>
    <row r="465" spans="1:237" s="55" customFormat="1" ht="4.5" customHeight="1">
      <c r="A465" s="32"/>
      <c r="B465" s="337"/>
      <c r="C465" s="126"/>
      <c r="D465" s="32"/>
      <c r="H465" s="32"/>
      <c r="I465" s="51"/>
      <c r="IC465" s="32"/>
    </row>
    <row r="466" spans="2:237" s="55" customFormat="1" ht="15">
      <c r="B466" s="337" t="s">
        <v>338</v>
      </c>
      <c r="C466" s="126"/>
      <c r="E466" s="44" t="s">
        <v>87</v>
      </c>
      <c r="H466" s="32"/>
      <c r="I466" s="51"/>
      <c r="IC466" s="32"/>
    </row>
    <row r="467" spans="2:237" s="55" customFormat="1" ht="15">
      <c r="B467" s="337"/>
      <c r="C467" s="126"/>
      <c r="D467" s="32"/>
      <c r="E467" s="44" t="s">
        <v>89</v>
      </c>
      <c r="H467" s="32"/>
      <c r="IC467" s="32"/>
    </row>
    <row r="468" spans="2:237" s="55" customFormat="1" ht="15">
      <c r="B468" s="337"/>
      <c r="C468" s="362" t="s">
        <v>1118</v>
      </c>
      <c r="D468" s="32"/>
      <c r="E468" s="44"/>
      <c r="H468" s="32"/>
      <c r="I468" s="49"/>
      <c r="IC468" s="32"/>
    </row>
    <row r="469" spans="1:237" s="55" customFormat="1" ht="15">
      <c r="A469" s="32"/>
      <c r="B469" s="337"/>
      <c r="C469" s="126">
        <v>0.0229</v>
      </c>
      <c r="D469" s="32" t="s">
        <v>561</v>
      </c>
      <c r="E469" s="32" t="s">
        <v>85</v>
      </c>
      <c r="H469" s="352">
        <f>H453</f>
        <v>275000</v>
      </c>
      <c r="I469" s="51">
        <f>H469*C469</f>
        <v>6297.5</v>
      </c>
      <c r="IC469" s="32"/>
    </row>
    <row r="470" spans="1:237" s="55" customFormat="1" ht="15">
      <c r="A470" s="32"/>
      <c r="B470" s="337"/>
      <c r="C470" s="126">
        <v>0.5717</v>
      </c>
      <c r="D470" s="32" t="s">
        <v>293</v>
      </c>
      <c r="E470" s="32" t="s">
        <v>58</v>
      </c>
      <c r="H470" s="154">
        <f>'daftar harga bahan'!F493</f>
        <v>4500</v>
      </c>
      <c r="I470" s="51">
        <f>H470*C470</f>
        <v>2572.65</v>
      </c>
      <c r="IC470" s="32"/>
    </row>
    <row r="471" spans="1:237" s="55" customFormat="1" ht="15">
      <c r="A471" s="32"/>
      <c r="B471" s="337"/>
      <c r="C471" s="126">
        <v>0.0229</v>
      </c>
      <c r="D471" s="32" t="s">
        <v>293</v>
      </c>
      <c r="E471" s="32" t="s">
        <v>59</v>
      </c>
      <c r="H471" s="154">
        <f>'daftar harga bahan'!F495</f>
        <v>22000</v>
      </c>
      <c r="I471" s="51">
        <f>H471*C471</f>
        <v>503.8</v>
      </c>
      <c r="IC471" s="32"/>
    </row>
    <row r="472" spans="1:237" s="55" customFormat="1" ht="15">
      <c r="A472" s="32"/>
      <c r="B472" s="337"/>
      <c r="C472" s="126">
        <v>0.0114</v>
      </c>
      <c r="D472" s="32" t="s">
        <v>315</v>
      </c>
      <c r="E472" s="32" t="s">
        <v>60</v>
      </c>
      <c r="H472" s="154">
        <f>+'daftar harga bahan'!F496</f>
        <v>22100</v>
      </c>
      <c r="I472" s="51">
        <f>H472*C472</f>
        <v>251.94</v>
      </c>
      <c r="IC472" s="32"/>
    </row>
    <row r="473" spans="1:237" s="55" customFormat="1" ht="15">
      <c r="A473" s="32"/>
      <c r="B473" s="337"/>
      <c r="C473" s="126"/>
      <c r="D473" s="32"/>
      <c r="E473" s="32"/>
      <c r="H473" s="431" t="s">
        <v>1119</v>
      </c>
      <c r="I473" s="139">
        <f>SUM(I469:I472)</f>
        <v>9625.89</v>
      </c>
      <c r="IC473" s="32"/>
    </row>
    <row r="474" spans="1:237" s="55" customFormat="1" ht="15">
      <c r="A474" s="32"/>
      <c r="B474" s="337"/>
      <c r="C474" s="434" t="s">
        <v>1116</v>
      </c>
      <c r="D474" s="32"/>
      <c r="E474" s="32"/>
      <c r="H474" s="154"/>
      <c r="I474" s="51"/>
      <c r="IC474" s="32"/>
    </row>
    <row r="475" spans="1:237" s="55" customFormat="1" ht="15">
      <c r="A475" s="32"/>
      <c r="B475" s="337"/>
      <c r="C475" s="126">
        <v>0.0229</v>
      </c>
      <c r="D475" s="32" t="s">
        <v>48</v>
      </c>
      <c r="E475" s="32" t="s">
        <v>86</v>
      </c>
      <c r="H475" s="154">
        <f>'Daft.Upah'!F20</f>
        <v>48000</v>
      </c>
      <c r="I475" s="51">
        <f>H475*C475</f>
        <v>1099.2</v>
      </c>
      <c r="IC475" s="32"/>
    </row>
    <row r="476" spans="1:237" s="55" customFormat="1" ht="15">
      <c r="A476" s="32"/>
      <c r="B476" s="337"/>
      <c r="C476" s="126">
        <v>0.0229</v>
      </c>
      <c r="D476" s="32" t="s">
        <v>48</v>
      </c>
      <c r="E476" s="32" t="s">
        <v>62</v>
      </c>
      <c r="H476" s="154">
        <f>'Daft.Upah'!F10</f>
        <v>36000</v>
      </c>
      <c r="I476" s="51">
        <f>H476*C476</f>
        <v>824.4</v>
      </c>
      <c r="IC476" s="32"/>
    </row>
    <row r="477" spans="1:237" s="55" customFormat="1" ht="15">
      <c r="A477" s="32"/>
      <c r="B477" s="337"/>
      <c r="C477" s="126">
        <v>0.0057</v>
      </c>
      <c r="D477" s="32" t="s">
        <v>48</v>
      </c>
      <c r="E477" s="32" t="s">
        <v>551</v>
      </c>
      <c r="H477" s="154">
        <f>'Daft.Upah'!F34</f>
        <v>48000</v>
      </c>
      <c r="I477" s="51">
        <f>H477*C477</f>
        <v>273.6</v>
      </c>
      <c r="IC477" s="32"/>
    </row>
    <row r="478" spans="1:237" s="55" customFormat="1" ht="15">
      <c r="A478" s="32"/>
      <c r="B478" s="337"/>
      <c r="C478" s="126"/>
      <c r="D478" s="32"/>
      <c r="E478" s="32"/>
      <c r="H478" s="431" t="s">
        <v>1117</v>
      </c>
      <c r="I478" s="139">
        <f>SUM(I475:I477)</f>
        <v>2197.2</v>
      </c>
      <c r="IC478" s="32"/>
    </row>
    <row r="479" spans="1:237" s="55" customFormat="1" ht="6" customHeight="1">
      <c r="A479" s="32"/>
      <c r="B479" s="337"/>
      <c r="C479" s="126"/>
      <c r="D479" s="32"/>
      <c r="E479" s="32"/>
      <c r="H479" s="431"/>
      <c r="I479" s="51"/>
      <c r="IC479" s="32"/>
    </row>
    <row r="480" spans="1:237" s="55" customFormat="1" ht="15">
      <c r="A480" s="32"/>
      <c r="B480" s="337"/>
      <c r="C480" s="126"/>
      <c r="D480" s="32"/>
      <c r="E480" s="32"/>
      <c r="H480" s="431" t="s">
        <v>1120</v>
      </c>
      <c r="I480" s="432">
        <f>ROUNDDOWN(J480,)</f>
        <v>11823</v>
      </c>
      <c r="J480" s="139">
        <f>SUM(I469:I478)/2</f>
        <v>11823.09</v>
      </c>
      <c r="IC480" s="32"/>
    </row>
    <row r="481" spans="1:237" s="55" customFormat="1" ht="4.5" customHeight="1">
      <c r="A481" s="32"/>
      <c r="B481" s="337"/>
      <c r="C481" s="126"/>
      <c r="D481" s="32"/>
      <c r="H481" s="32"/>
      <c r="I481" s="51"/>
      <c r="IC481" s="32"/>
    </row>
    <row r="482" spans="2:237" s="55" customFormat="1" ht="15">
      <c r="B482" s="337" t="s">
        <v>339</v>
      </c>
      <c r="C482" s="126"/>
      <c r="D482" s="32"/>
      <c r="E482" s="44" t="s">
        <v>87</v>
      </c>
      <c r="H482" s="32"/>
      <c r="I482" s="51"/>
      <c r="IC482" s="32"/>
    </row>
    <row r="483" spans="2:237" s="55" customFormat="1" ht="15">
      <c r="B483" s="337"/>
      <c r="C483" s="126"/>
      <c r="D483" s="32"/>
      <c r="E483" s="44" t="s">
        <v>90</v>
      </c>
      <c r="H483" s="32"/>
      <c r="IC483" s="32"/>
    </row>
    <row r="484" spans="2:237" s="55" customFormat="1" ht="15">
      <c r="B484" s="337"/>
      <c r="C484" s="362" t="s">
        <v>1118</v>
      </c>
      <c r="D484" s="32"/>
      <c r="E484" s="44"/>
      <c r="H484" s="32"/>
      <c r="IC484" s="32"/>
    </row>
    <row r="485" spans="1:237" s="55" customFormat="1" ht="15">
      <c r="A485" s="32"/>
      <c r="B485" s="337"/>
      <c r="C485" s="126">
        <v>0.032</v>
      </c>
      <c r="D485" s="32" t="s">
        <v>561</v>
      </c>
      <c r="E485" s="32" t="s">
        <v>85</v>
      </c>
      <c r="H485" s="352">
        <f>H469</f>
        <v>275000</v>
      </c>
      <c r="I485" s="51">
        <f>H485*C485</f>
        <v>8800</v>
      </c>
      <c r="IC485" s="32"/>
    </row>
    <row r="486" spans="1:237" s="55" customFormat="1" ht="15">
      <c r="A486" s="32"/>
      <c r="B486" s="337"/>
      <c r="C486" s="126">
        <v>0.8003</v>
      </c>
      <c r="D486" s="32" t="s">
        <v>293</v>
      </c>
      <c r="E486" s="32" t="s">
        <v>58</v>
      </c>
      <c r="H486" s="154">
        <f>'daftar harga bahan'!F493</f>
        <v>4500</v>
      </c>
      <c r="I486" s="51">
        <f>H486*C486</f>
        <v>3601.35</v>
      </c>
      <c r="IC486" s="32"/>
    </row>
    <row r="487" spans="1:237" s="55" customFormat="1" ht="15">
      <c r="A487" s="32"/>
      <c r="B487" s="337"/>
      <c r="C487" s="126">
        <v>0.032</v>
      </c>
      <c r="D487" s="32" t="s">
        <v>293</v>
      </c>
      <c r="E487" s="32" t="s">
        <v>59</v>
      </c>
      <c r="H487" s="154">
        <f>'daftar harga bahan'!F495</f>
        <v>22000</v>
      </c>
      <c r="I487" s="51">
        <f>H487*C487</f>
        <v>704</v>
      </c>
      <c r="IC487" s="32"/>
    </row>
    <row r="488" spans="1:237" s="55" customFormat="1" ht="15">
      <c r="A488" s="32"/>
      <c r="B488" s="337"/>
      <c r="C488" s="126">
        <v>0.016</v>
      </c>
      <c r="D488" s="32" t="s">
        <v>315</v>
      </c>
      <c r="E488" s="32" t="s">
        <v>60</v>
      </c>
      <c r="H488" s="154">
        <f>'daftar harga bahan'!F496</f>
        <v>22100</v>
      </c>
      <c r="I488" s="51">
        <f>H488*C488</f>
        <v>353.6</v>
      </c>
      <c r="IC488" s="32"/>
    </row>
    <row r="489" spans="1:237" s="55" customFormat="1" ht="15">
      <c r="A489" s="32"/>
      <c r="B489" s="337"/>
      <c r="C489" s="126"/>
      <c r="D489" s="32"/>
      <c r="E489" s="32"/>
      <c r="H489" s="431" t="s">
        <v>1119</v>
      </c>
      <c r="I489" s="139">
        <f>SUM(I485:I488)</f>
        <v>13458.95</v>
      </c>
      <c r="IC489" s="32"/>
    </row>
    <row r="490" spans="1:237" s="55" customFormat="1" ht="15">
      <c r="A490" s="32"/>
      <c r="B490" s="337"/>
      <c r="C490" s="434" t="s">
        <v>1116</v>
      </c>
      <c r="D490" s="32"/>
      <c r="E490" s="32"/>
      <c r="H490" s="154"/>
      <c r="I490" s="51"/>
      <c r="IC490" s="32"/>
    </row>
    <row r="491" spans="1:237" s="55" customFormat="1" ht="15">
      <c r="A491" s="32"/>
      <c r="B491" s="337"/>
      <c r="C491" s="126">
        <v>0.032</v>
      </c>
      <c r="D491" s="32" t="s">
        <v>48</v>
      </c>
      <c r="E491" s="32" t="s">
        <v>86</v>
      </c>
      <c r="H491" s="154">
        <f>'Daft.Upah'!F20</f>
        <v>48000</v>
      </c>
      <c r="I491" s="51">
        <f>H491*C491</f>
        <v>1536</v>
      </c>
      <c r="IC491" s="32"/>
    </row>
    <row r="492" spans="1:237" s="55" customFormat="1" ht="15">
      <c r="A492" s="32"/>
      <c r="B492" s="337"/>
      <c r="C492" s="126">
        <v>0.032</v>
      </c>
      <c r="D492" s="32" t="s">
        <v>48</v>
      </c>
      <c r="E492" s="32" t="s">
        <v>62</v>
      </c>
      <c r="H492" s="154">
        <f>'Daft.Upah'!F10</f>
        <v>36000</v>
      </c>
      <c r="I492" s="51">
        <f>H492*C492</f>
        <v>1152</v>
      </c>
      <c r="IC492" s="32"/>
    </row>
    <row r="493" spans="1:237" s="55" customFormat="1" ht="15">
      <c r="A493" s="32"/>
      <c r="B493" s="337"/>
      <c r="C493" s="126">
        <v>0.008</v>
      </c>
      <c r="D493" s="32" t="s">
        <v>48</v>
      </c>
      <c r="E493" s="32" t="s">
        <v>551</v>
      </c>
      <c r="H493" s="154">
        <f>'Daft.Upah'!F34</f>
        <v>48000</v>
      </c>
      <c r="I493" s="51">
        <f>H493*C493</f>
        <v>384</v>
      </c>
      <c r="IC493" s="32"/>
    </row>
    <row r="494" spans="1:237" s="55" customFormat="1" ht="15">
      <c r="A494" s="32"/>
      <c r="B494" s="337"/>
      <c r="C494" s="126"/>
      <c r="D494" s="32"/>
      <c r="E494" s="32"/>
      <c r="H494" s="431" t="s">
        <v>1117</v>
      </c>
      <c r="I494" s="139">
        <f>SUM(I491:I493)</f>
        <v>3072</v>
      </c>
      <c r="IC494" s="32"/>
    </row>
    <row r="495" spans="1:237" s="55" customFormat="1" ht="4.5" customHeight="1">
      <c r="A495" s="32"/>
      <c r="B495" s="337"/>
      <c r="C495" s="126"/>
      <c r="D495" s="32"/>
      <c r="E495" s="32"/>
      <c r="H495" s="154"/>
      <c r="I495" s="51"/>
      <c r="IC495" s="32"/>
    </row>
    <row r="496" spans="1:237" s="55" customFormat="1" ht="15">
      <c r="A496" s="32"/>
      <c r="B496" s="337"/>
      <c r="C496" s="126"/>
      <c r="D496" s="32"/>
      <c r="E496" s="32"/>
      <c r="H496" s="431" t="s">
        <v>1120</v>
      </c>
      <c r="I496" s="432">
        <f>ROUNDDOWN(J496,-1)</f>
        <v>16530</v>
      </c>
      <c r="J496" s="436">
        <f>SUM(I485:I494)/2</f>
        <v>16530.95</v>
      </c>
      <c r="IC496" s="32"/>
    </row>
    <row r="497" spans="1:237" s="55" customFormat="1" ht="6" customHeight="1">
      <c r="A497" s="32"/>
      <c r="B497" s="337"/>
      <c r="C497" s="126"/>
      <c r="D497" s="32"/>
      <c r="E497" s="32"/>
      <c r="I497" s="51"/>
      <c r="IC497" s="32"/>
    </row>
    <row r="498" spans="2:237" s="55" customFormat="1" ht="15">
      <c r="B498" s="337" t="s">
        <v>340</v>
      </c>
      <c r="C498" s="126"/>
      <c r="D498" s="32"/>
      <c r="E498" s="44" t="s">
        <v>91</v>
      </c>
      <c r="F498" s="51"/>
      <c r="IC498" s="32"/>
    </row>
    <row r="499" spans="2:237" s="55" customFormat="1" ht="15">
      <c r="B499" s="337"/>
      <c r="C499" s="434" t="s">
        <v>1116</v>
      </c>
      <c r="D499" s="32"/>
      <c r="E499" s="44"/>
      <c r="F499" s="51"/>
      <c r="IC499" s="32"/>
    </row>
    <row r="500" spans="1:237" s="55" customFormat="1" ht="15">
      <c r="A500" s="32"/>
      <c r="B500" s="337"/>
      <c r="C500" s="126">
        <v>0.25</v>
      </c>
      <c r="D500" s="32" t="s">
        <v>48</v>
      </c>
      <c r="E500" s="32" t="s">
        <v>62</v>
      </c>
      <c r="H500" s="154">
        <f>'Daft.Upah'!F10</f>
        <v>36000</v>
      </c>
      <c r="I500" s="51">
        <f>H500*C500</f>
        <v>9000</v>
      </c>
      <c r="IC500" s="32"/>
    </row>
    <row r="501" spans="1:237" s="55" customFormat="1" ht="15">
      <c r="A501" s="32"/>
      <c r="B501" s="337"/>
      <c r="C501" s="126">
        <v>0.01</v>
      </c>
      <c r="D501" s="32" t="s">
        <v>48</v>
      </c>
      <c r="E501" s="32" t="s">
        <v>551</v>
      </c>
      <c r="H501" s="154">
        <f>'Daft.Upah'!F34</f>
        <v>48000</v>
      </c>
      <c r="I501" s="51">
        <f>H501*C501</f>
        <v>480</v>
      </c>
      <c r="IC501" s="32"/>
    </row>
    <row r="502" spans="1:237" s="55" customFormat="1" ht="15">
      <c r="A502" s="32"/>
      <c r="B502" s="337"/>
      <c r="C502" s="126"/>
      <c r="D502" s="32"/>
      <c r="E502" s="32"/>
      <c r="H502" s="431" t="s">
        <v>1117</v>
      </c>
      <c r="I502" s="139">
        <f>SUM(I500:I501)</f>
        <v>9480</v>
      </c>
      <c r="IC502" s="32"/>
    </row>
    <row r="503" spans="1:237" s="55" customFormat="1" ht="15">
      <c r="A503" s="32"/>
      <c r="B503" s="337"/>
      <c r="C503" s="362" t="s">
        <v>1118</v>
      </c>
      <c r="D503" s="32"/>
      <c r="E503" s="32"/>
      <c r="H503" s="154"/>
      <c r="I503" s="51"/>
      <c r="IC503" s="32"/>
    </row>
    <row r="504" spans="1:237" s="55" customFormat="1" ht="15">
      <c r="A504" s="32"/>
      <c r="B504" s="337"/>
      <c r="C504" s="126">
        <v>0.125</v>
      </c>
      <c r="D504" s="32" t="s">
        <v>50</v>
      </c>
      <c r="E504" s="32" t="s">
        <v>49</v>
      </c>
      <c r="H504" s="352">
        <f>'daftar harga bahan'!F489</f>
        <v>15100</v>
      </c>
      <c r="I504" s="51">
        <f>H504*C504</f>
        <v>1887.5</v>
      </c>
      <c r="IC504" s="32"/>
    </row>
    <row r="505" spans="1:237" s="55" customFormat="1" ht="15">
      <c r="A505" s="32"/>
      <c r="B505" s="337"/>
      <c r="C505" s="126"/>
      <c r="D505" s="32"/>
      <c r="E505" s="32"/>
      <c r="H505" s="431" t="s">
        <v>1119</v>
      </c>
      <c r="I505" s="139">
        <f>SUM(I504)</f>
        <v>1887.5</v>
      </c>
      <c r="IC505" s="32"/>
    </row>
    <row r="506" spans="1:237" s="55" customFormat="1" ht="3" customHeight="1">
      <c r="A506" s="32"/>
      <c r="B506" s="337"/>
      <c r="C506" s="126"/>
      <c r="D506" s="32"/>
      <c r="E506" s="32"/>
      <c r="H506" s="431"/>
      <c r="I506" s="51"/>
      <c r="IC506" s="32"/>
    </row>
    <row r="507" spans="1:237" s="55" customFormat="1" ht="15">
      <c r="A507" s="32"/>
      <c r="B507" s="337"/>
      <c r="C507" s="126"/>
      <c r="D507" s="32"/>
      <c r="E507" s="32"/>
      <c r="H507" s="431" t="s">
        <v>1120</v>
      </c>
      <c r="I507" s="432">
        <f>ROUNDDOWN(J507,)</f>
        <v>11367</v>
      </c>
      <c r="J507" s="139">
        <f>SUM(I500:I505)/2</f>
        <v>11367.5</v>
      </c>
      <c r="IC507" s="32"/>
    </row>
    <row r="508" spans="2:237" s="55" customFormat="1" ht="15">
      <c r="B508" s="337" t="s">
        <v>341</v>
      </c>
      <c r="C508" s="126"/>
      <c r="D508" s="32"/>
      <c r="E508" s="44" t="s">
        <v>92</v>
      </c>
      <c r="F508" s="51"/>
      <c r="IC508" s="32"/>
    </row>
    <row r="509" spans="2:237" s="55" customFormat="1" ht="15">
      <c r="B509" s="337"/>
      <c r="C509" s="362" t="s">
        <v>1404</v>
      </c>
      <c r="D509" s="32"/>
      <c r="E509" s="44"/>
      <c r="F509" s="51"/>
      <c r="IC509" s="32"/>
    </row>
    <row r="510" spans="1:237" s="55" customFormat="1" ht="15">
      <c r="A510" s="32"/>
      <c r="B510" s="337"/>
      <c r="C510" s="126">
        <v>1.2</v>
      </c>
      <c r="D510" s="32" t="s">
        <v>916</v>
      </c>
      <c r="E510" s="32" t="s">
        <v>93</v>
      </c>
      <c r="H510" s="154">
        <f>'daftar harga bahan'!F48</f>
        <v>76000</v>
      </c>
      <c r="I510" s="51">
        <f>H510*C510</f>
        <v>91200</v>
      </c>
      <c r="IC510" s="32"/>
    </row>
    <row r="511" spans="1:237" s="55" customFormat="1" ht="15">
      <c r="A511" s="32"/>
      <c r="B511" s="337"/>
      <c r="C511" s="126"/>
      <c r="D511" s="32"/>
      <c r="E511" s="32"/>
      <c r="H511" s="431" t="s">
        <v>1115</v>
      </c>
      <c r="I511" s="139">
        <f>SUM(I510)</f>
        <v>91200</v>
      </c>
      <c r="IC511" s="32"/>
    </row>
    <row r="512" spans="1:237" s="55" customFormat="1" ht="15">
      <c r="A512" s="32"/>
      <c r="B512" s="337"/>
      <c r="C512" s="434" t="s">
        <v>1116</v>
      </c>
      <c r="D512" s="32"/>
      <c r="E512" s="32"/>
      <c r="H512" s="154"/>
      <c r="I512" s="51"/>
      <c r="IC512" s="32"/>
    </row>
    <row r="513" spans="1:237" s="55" customFormat="1" ht="15">
      <c r="A513" s="32"/>
      <c r="B513" s="337"/>
      <c r="C513" s="126">
        <v>0.3</v>
      </c>
      <c r="D513" s="32" t="s">
        <v>48</v>
      </c>
      <c r="E513" s="32" t="s">
        <v>549</v>
      </c>
      <c r="H513" s="154">
        <f>'Daft.Upah'!F10</f>
        <v>36000</v>
      </c>
      <c r="I513" s="51">
        <f>H513*C513</f>
        <v>10800</v>
      </c>
      <c r="IC513" s="32"/>
    </row>
    <row r="514" spans="1:237" s="55" customFormat="1" ht="15">
      <c r="A514" s="32"/>
      <c r="B514" s="337"/>
      <c r="C514" s="126">
        <v>0.01</v>
      </c>
      <c r="D514" s="32" t="s">
        <v>48</v>
      </c>
      <c r="E514" s="32" t="s">
        <v>551</v>
      </c>
      <c r="H514" s="154">
        <f>'Daft.Upah'!F34</f>
        <v>48000</v>
      </c>
      <c r="I514" s="51">
        <f>H514*C514</f>
        <v>480</v>
      </c>
      <c r="IC514" s="32"/>
    </row>
    <row r="515" spans="1:237" s="55" customFormat="1" ht="15">
      <c r="A515" s="32"/>
      <c r="B515" s="337"/>
      <c r="C515" s="126"/>
      <c r="D515" s="32"/>
      <c r="E515" s="32"/>
      <c r="H515" s="431" t="s">
        <v>1117</v>
      </c>
      <c r="I515" s="139">
        <f>SUM(I513:I514)</f>
        <v>11280</v>
      </c>
      <c r="IC515" s="32"/>
    </row>
    <row r="516" spans="1:237" s="55" customFormat="1" ht="15">
      <c r="A516" s="32"/>
      <c r="B516" s="337"/>
      <c r="C516" s="362" t="s">
        <v>1118</v>
      </c>
      <c r="D516" s="32"/>
      <c r="E516" s="32"/>
      <c r="H516" s="154"/>
      <c r="I516" s="51"/>
      <c r="IC516" s="32"/>
    </row>
    <row r="517" spans="1:237" s="55" customFormat="1" ht="15">
      <c r="A517" s="32"/>
      <c r="B517" s="337"/>
      <c r="C517" s="126">
        <v>0.1</v>
      </c>
      <c r="D517" s="32" t="s">
        <v>50</v>
      </c>
      <c r="E517" s="32" t="s">
        <v>49</v>
      </c>
      <c r="H517" s="352">
        <f>'daftar harga bahan'!F489</f>
        <v>15100</v>
      </c>
      <c r="I517" s="51">
        <f>H517*C517</f>
        <v>1510</v>
      </c>
      <c r="IC517" s="32"/>
    </row>
    <row r="518" spans="1:237" s="55" customFormat="1" ht="15">
      <c r="A518" s="32"/>
      <c r="B518" s="337"/>
      <c r="C518" s="126"/>
      <c r="D518" s="32"/>
      <c r="E518" s="32"/>
      <c r="H518" s="431" t="s">
        <v>1119</v>
      </c>
      <c r="I518" s="139">
        <f>SUM(I517)</f>
        <v>1510</v>
      </c>
      <c r="IC518" s="32"/>
    </row>
    <row r="519" spans="1:237" s="55" customFormat="1" ht="3.75" customHeight="1">
      <c r="A519" s="32"/>
      <c r="B519" s="337"/>
      <c r="C519" s="126"/>
      <c r="D519" s="32"/>
      <c r="E519" s="32"/>
      <c r="H519" s="431"/>
      <c r="I519" s="51"/>
      <c r="IC519" s="32"/>
    </row>
    <row r="520" spans="1:237" s="55" customFormat="1" ht="15">
      <c r="A520" s="32"/>
      <c r="B520" s="337"/>
      <c r="C520" s="126"/>
      <c r="D520" s="32"/>
      <c r="H520" s="431" t="s">
        <v>1120</v>
      </c>
      <c r="I520" s="432">
        <f>ROUNDDOWN(J520,)</f>
        <v>103990</v>
      </c>
      <c r="J520" s="432">
        <f>SUM(I510:I518)/2</f>
        <v>103990</v>
      </c>
      <c r="IC520" s="32"/>
    </row>
    <row r="521" spans="2:237" s="55" customFormat="1" ht="15">
      <c r="B521" s="337" t="s">
        <v>342</v>
      </c>
      <c r="C521" s="126"/>
      <c r="D521" s="32"/>
      <c r="E521" s="44" t="s">
        <v>94</v>
      </c>
      <c r="H521" s="32"/>
      <c r="IC521" s="32"/>
    </row>
    <row r="522" spans="2:237" s="55" customFormat="1" ht="15">
      <c r="B522" s="337"/>
      <c r="C522" s="362" t="s">
        <v>1404</v>
      </c>
      <c r="D522" s="32"/>
      <c r="E522" s="44"/>
      <c r="H522" s="32"/>
      <c r="IC522" s="32"/>
    </row>
    <row r="523" spans="1:237" s="55" customFormat="1" ht="15">
      <c r="A523" s="32"/>
      <c r="B523" s="337"/>
      <c r="C523" s="126">
        <v>0.2</v>
      </c>
      <c r="D523" s="32" t="s">
        <v>916</v>
      </c>
      <c r="E523" s="32" t="s">
        <v>95</v>
      </c>
      <c r="H523" s="154">
        <f>'daftar harga bahan'!F51</f>
        <v>215600</v>
      </c>
      <c r="I523" s="51">
        <f>C523*H523</f>
        <v>43120</v>
      </c>
      <c r="IC523" s="32"/>
    </row>
    <row r="524" spans="1:237" s="55" customFormat="1" ht="15">
      <c r="A524" s="32"/>
      <c r="B524" s="337"/>
      <c r="C524" s="126">
        <v>1</v>
      </c>
      <c r="D524" s="32" t="s">
        <v>916</v>
      </c>
      <c r="E524" s="32" t="s">
        <v>96</v>
      </c>
      <c r="H524" s="154">
        <f>'daftar harga bahan'!F46</f>
        <v>61000</v>
      </c>
      <c r="I524" s="51">
        <f>C524*H524</f>
        <v>61000</v>
      </c>
      <c r="IC524" s="32"/>
    </row>
    <row r="525" spans="1:237" s="55" customFormat="1" ht="15">
      <c r="A525" s="32"/>
      <c r="B525" s="337"/>
      <c r="C525" s="126"/>
      <c r="D525" s="32"/>
      <c r="E525" s="32"/>
      <c r="H525" s="431" t="s">
        <v>1115</v>
      </c>
      <c r="I525" s="139">
        <f>SUM(I523:I524)</f>
        <v>104120</v>
      </c>
      <c r="IC525" s="32"/>
    </row>
    <row r="526" spans="1:237" s="55" customFormat="1" ht="15">
      <c r="A526" s="32"/>
      <c r="B526" s="337"/>
      <c r="C526" s="434" t="s">
        <v>1116</v>
      </c>
      <c r="D526" s="32"/>
      <c r="E526" s="32"/>
      <c r="H526" s="154"/>
      <c r="I526" s="51"/>
      <c r="IC526" s="32"/>
    </row>
    <row r="527" spans="1:237" s="55" customFormat="1" ht="15">
      <c r="A527" s="32"/>
      <c r="B527" s="337"/>
      <c r="C527" s="126">
        <v>1</v>
      </c>
      <c r="D527" s="32" t="s">
        <v>48</v>
      </c>
      <c r="E527" s="32" t="s">
        <v>549</v>
      </c>
      <c r="H527" s="154">
        <f>'Daft.Upah'!F10</f>
        <v>36000</v>
      </c>
      <c r="I527" s="51">
        <f>C527*H527</f>
        <v>36000</v>
      </c>
      <c r="IC527" s="32"/>
    </row>
    <row r="528" spans="1:237" s="55" customFormat="1" ht="15">
      <c r="A528" s="32"/>
      <c r="B528" s="337"/>
      <c r="C528" s="126">
        <v>0.5</v>
      </c>
      <c r="D528" s="32" t="s">
        <v>48</v>
      </c>
      <c r="E528" s="32" t="s">
        <v>785</v>
      </c>
      <c r="H528" s="154">
        <f>'Daft.Upah'!F14</f>
        <v>51000</v>
      </c>
      <c r="I528" s="51">
        <f>C528*H528</f>
        <v>25500</v>
      </c>
      <c r="IC528" s="32"/>
    </row>
    <row r="529" spans="1:237" s="55" customFormat="1" ht="15">
      <c r="A529" s="32"/>
      <c r="B529" s="337"/>
      <c r="C529" s="126">
        <v>0.05</v>
      </c>
      <c r="D529" s="32" t="s">
        <v>48</v>
      </c>
      <c r="E529" s="32" t="s">
        <v>97</v>
      </c>
      <c r="H529" s="154">
        <f>'Daft.Upah'!F27</f>
        <v>54000</v>
      </c>
      <c r="I529" s="51">
        <f>C529*H529</f>
        <v>2700</v>
      </c>
      <c r="IC529" s="32"/>
    </row>
    <row r="530" spans="1:237" s="55" customFormat="1" ht="15">
      <c r="A530" s="32"/>
      <c r="B530" s="337"/>
      <c r="C530" s="126">
        <v>0.01</v>
      </c>
      <c r="D530" s="32" t="s">
        <v>48</v>
      </c>
      <c r="E530" s="32" t="s">
        <v>551</v>
      </c>
      <c r="H530" s="154">
        <f>'Daft.Upah'!F34</f>
        <v>48000</v>
      </c>
      <c r="I530" s="51">
        <f>C530*H530</f>
        <v>480</v>
      </c>
      <c r="IC530" s="32"/>
    </row>
    <row r="531" spans="1:237" s="55" customFormat="1" ht="15">
      <c r="A531" s="32"/>
      <c r="B531" s="337"/>
      <c r="C531" s="126"/>
      <c r="D531" s="32"/>
      <c r="E531" s="32"/>
      <c r="H531" s="431" t="s">
        <v>1117</v>
      </c>
      <c r="I531" s="139">
        <f>SUM(I527:I530)</f>
        <v>64680</v>
      </c>
      <c r="IC531" s="32"/>
    </row>
    <row r="532" spans="1:237" s="55" customFormat="1" ht="5.25" customHeight="1">
      <c r="A532" s="32"/>
      <c r="B532" s="337"/>
      <c r="C532" s="126"/>
      <c r="D532" s="32"/>
      <c r="E532" s="32"/>
      <c r="H532" s="154"/>
      <c r="I532" s="51"/>
      <c r="IC532" s="32"/>
    </row>
    <row r="533" spans="1:237" s="55" customFormat="1" ht="15">
      <c r="A533" s="32"/>
      <c r="B533" s="337"/>
      <c r="C533" s="126"/>
      <c r="D533" s="32"/>
      <c r="E533" s="32"/>
      <c r="H533" s="431" t="s">
        <v>1120</v>
      </c>
      <c r="I533" s="432">
        <f>ROUNDDOWN(J533,-1)</f>
        <v>168800</v>
      </c>
      <c r="J533" s="139">
        <f>SUM(I523:I531)/2</f>
        <v>168800</v>
      </c>
      <c r="IC533" s="32"/>
    </row>
    <row r="534" spans="2:237" s="55" customFormat="1" ht="15">
      <c r="B534" s="337" t="s">
        <v>343</v>
      </c>
      <c r="C534" s="126"/>
      <c r="D534" s="32"/>
      <c r="E534" s="44" t="s">
        <v>98</v>
      </c>
      <c r="H534" s="32"/>
      <c r="IC534" s="32"/>
    </row>
    <row r="535" spans="2:237" s="55" customFormat="1" ht="15">
      <c r="B535" s="337"/>
      <c r="C535" s="362" t="s">
        <v>1404</v>
      </c>
      <c r="D535" s="32"/>
      <c r="E535" s="44"/>
      <c r="H535" s="32"/>
      <c r="IC535" s="32"/>
    </row>
    <row r="536" spans="1:237" s="55" customFormat="1" ht="15">
      <c r="A536" s="32"/>
      <c r="B536" s="337"/>
      <c r="C536" s="126">
        <v>1</v>
      </c>
      <c r="D536" s="32" t="s">
        <v>916</v>
      </c>
      <c r="E536" s="32" t="s">
        <v>801</v>
      </c>
      <c r="H536" s="154">
        <f>'daftar harga bahan'!F37</f>
        <v>230000</v>
      </c>
      <c r="I536" s="51">
        <f>H536*C536</f>
        <v>230000</v>
      </c>
      <c r="IC536" s="32"/>
    </row>
    <row r="537" spans="1:237" s="55" customFormat="1" ht="15">
      <c r="A537" s="32"/>
      <c r="B537" s="337"/>
      <c r="C537" s="126">
        <v>0.2</v>
      </c>
      <c r="D537" s="32" t="s">
        <v>916</v>
      </c>
      <c r="E537" s="32" t="s">
        <v>95</v>
      </c>
      <c r="H537" s="154">
        <f>'daftar harga bahan'!F51</f>
        <v>215600</v>
      </c>
      <c r="I537" s="51">
        <f>H537*C537</f>
        <v>43120</v>
      </c>
      <c r="IC537" s="32"/>
    </row>
    <row r="538" spans="1:237" s="55" customFormat="1" ht="15">
      <c r="A538" s="32"/>
      <c r="B538" s="337"/>
      <c r="C538" s="126"/>
      <c r="D538" s="32"/>
      <c r="E538" s="32"/>
      <c r="H538" s="431" t="s">
        <v>1115</v>
      </c>
      <c r="I538" s="139">
        <f>SUM(I536:I537)</f>
        <v>273120</v>
      </c>
      <c r="IC538" s="32"/>
    </row>
    <row r="539" spans="1:237" s="55" customFormat="1" ht="15">
      <c r="A539" s="32"/>
      <c r="B539" s="337"/>
      <c r="C539" s="434" t="s">
        <v>1116</v>
      </c>
      <c r="D539" s="32"/>
      <c r="E539" s="32"/>
      <c r="H539" s="154"/>
      <c r="I539" s="51"/>
      <c r="IC539" s="32"/>
    </row>
    <row r="540" spans="1:237" s="55" customFormat="1" ht="15">
      <c r="A540" s="32"/>
      <c r="B540" s="337"/>
      <c r="C540" s="126">
        <v>1</v>
      </c>
      <c r="D540" s="32" t="s">
        <v>48</v>
      </c>
      <c r="E540" s="32" t="s">
        <v>549</v>
      </c>
      <c r="H540" s="154">
        <f>'Daft.Upah'!F10</f>
        <v>36000</v>
      </c>
      <c r="I540" s="51">
        <f>H540*C540</f>
        <v>36000</v>
      </c>
      <c r="IC540" s="32"/>
    </row>
    <row r="541" spans="1:237" s="55" customFormat="1" ht="15">
      <c r="A541" s="32"/>
      <c r="B541" s="337"/>
      <c r="C541" s="126">
        <v>0.5</v>
      </c>
      <c r="D541" s="32" t="s">
        <v>48</v>
      </c>
      <c r="E541" s="32" t="s">
        <v>785</v>
      </c>
      <c r="H541" s="154">
        <f>'Daft.Upah'!F14</f>
        <v>51000</v>
      </c>
      <c r="I541" s="51">
        <f>H541*C541</f>
        <v>25500</v>
      </c>
      <c r="IC541" s="32"/>
    </row>
    <row r="542" spans="1:237" s="55" customFormat="1" ht="15">
      <c r="A542" s="32"/>
      <c r="B542" s="337"/>
      <c r="C542" s="126">
        <v>0.05</v>
      </c>
      <c r="D542" s="32" t="s">
        <v>48</v>
      </c>
      <c r="E542" s="32" t="s">
        <v>97</v>
      </c>
      <c r="H542" s="154">
        <f>'Daft.Upah'!F27</f>
        <v>54000</v>
      </c>
      <c r="I542" s="51">
        <f>H542*C542</f>
        <v>2700</v>
      </c>
      <c r="IC542" s="32"/>
    </row>
    <row r="543" spans="1:237" s="55" customFormat="1" ht="15">
      <c r="A543" s="32"/>
      <c r="B543" s="337"/>
      <c r="C543" s="126">
        <v>0.01</v>
      </c>
      <c r="D543" s="32" t="s">
        <v>48</v>
      </c>
      <c r="E543" s="32" t="s">
        <v>551</v>
      </c>
      <c r="H543" s="154">
        <f>'Daft.Upah'!F34</f>
        <v>48000</v>
      </c>
      <c r="I543" s="51">
        <f>H543*C543</f>
        <v>480</v>
      </c>
      <c r="IC543" s="32"/>
    </row>
    <row r="544" spans="1:237" s="55" customFormat="1" ht="15">
      <c r="A544" s="32"/>
      <c r="B544" s="337"/>
      <c r="C544" s="126"/>
      <c r="D544" s="32"/>
      <c r="H544" s="431" t="s">
        <v>1117</v>
      </c>
      <c r="I544" s="432">
        <f>SUM(I540:I543)</f>
        <v>64680</v>
      </c>
      <c r="IC544" s="32"/>
    </row>
    <row r="545" spans="1:237" s="55" customFormat="1" ht="5.25" customHeight="1">
      <c r="A545" s="32"/>
      <c r="B545" s="337"/>
      <c r="C545" s="126"/>
      <c r="D545" s="32"/>
      <c r="H545" s="431"/>
      <c r="IC545" s="32"/>
    </row>
    <row r="546" spans="1:237" s="55" customFormat="1" ht="15">
      <c r="A546" s="32"/>
      <c r="B546" s="337"/>
      <c r="C546" s="126"/>
      <c r="D546" s="32"/>
      <c r="H546" s="431" t="s">
        <v>1120</v>
      </c>
      <c r="I546" s="432">
        <f>ROUNDDOWN(J546,-1)</f>
        <v>337800</v>
      </c>
      <c r="J546" s="432">
        <f>SUM(I536:I544)/2</f>
        <v>337800</v>
      </c>
      <c r="IC546" s="32"/>
    </row>
    <row r="547" spans="1:237" s="55" customFormat="1" ht="6" customHeight="1">
      <c r="A547" s="32"/>
      <c r="B547" s="337"/>
      <c r="C547" s="126"/>
      <c r="D547" s="32"/>
      <c r="H547" s="431"/>
      <c r="IC547" s="32"/>
    </row>
    <row r="548" spans="2:237" s="55" customFormat="1" ht="15">
      <c r="B548" s="337" t="s">
        <v>344</v>
      </c>
      <c r="C548" s="126"/>
      <c r="D548" s="32"/>
      <c r="E548" s="44" t="s">
        <v>99</v>
      </c>
      <c r="H548" s="32"/>
      <c r="IC548" s="32"/>
    </row>
    <row r="549" spans="2:237" s="55" customFormat="1" ht="15">
      <c r="B549" s="337"/>
      <c r="C549" s="434" t="s">
        <v>1116</v>
      </c>
      <c r="D549" s="32"/>
      <c r="E549" s="44"/>
      <c r="H549" s="32"/>
      <c r="IC549" s="32"/>
    </row>
    <row r="550" spans="1:237" s="55" customFormat="1" ht="15">
      <c r="A550" s="32"/>
      <c r="B550" s="337"/>
      <c r="C550" s="126">
        <v>0.25</v>
      </c>
      <c r="D550" s="32" t="s">
        <v>48</v>
      </c>
      <c r="E550" s="32" t="s">
        <v>62</v>
      </c>
      <c r="H550" s="154">
        <f>'Daft.Upah'!F10</f>
        <v>36000</v>
      </c>
      <c r="I550" s="51">
        <f>H550*C550</f>
        <v>9000</v>
      </c>
      <c r="IC550" s="32"/>
    </row>
    <row r="551" spans="1:237" s="55" customFormat="1" ht="15">
      <c r="A551" s="32"/>
      <c r="B551" s="337"/>
      <c r="C551" s="126">
        <v>0.01</v>
      </c>
      <c r="D551" s="32" t="s">
        <v>48</v>
      </c>
      <c r="E551" s="32" t="s">
        <v>551</v>
      </c>
      <c r="H551" s="154">
        <f>'Daft.Upah'!F34</f>
        <v>48000</v>
      </c>
      <c r="I551" s="51">
        <f>H551*C551</f>
        <v>480</v>
      </c>
      <c r="IC551" s="32"/>
    </row>
    <row r="552" spans="1:237" s="55" customFormat="1" ht="15">
      <c r="A552" s="32"/>
      <c r="B552" s="337"/>
      <c r="C552" s="126"/>
      <c r="D552" s="32"/>
      <c r="E552" s="32"/>
      <c r="H552" s="431" t="s">
        <v>1117</v>
      </c>
      <c r="I552" s="139">
        <f>SUM(I550:I551)</f>
        <v>9480</v>
      </c>
      <c r="IC552" s="32"/>
    </row>
    <row r="553" spans="1:237" s="55" customFormat="1" ht="15">
      <c r="A553" s="32"/>
      <c r="B553" s="337"/>
      <c r="C553" s="362" t="s">
        <v>1118</v>
      </c>
      <c r="D553" s="32"/>
      <c r="E553" s="32"/>
      <c r="H553" s="154"/>
      <c r="I553" s="51"/>
      <c r="IC553" s="32"/>
    </row>
    <row r="554" spans="1:237" s="55" customFormat="1" ht="15">
      <c r="A554" s="32"/>
      <c r="B554" s="337"/>
      <c r="C554" s="126">
        <v>0.125</v>
      </c>
      <c r="D554" s="32" t="s">
        <v>50</v>
      </c>
      <c r="E554" s="32" t="s">
        <v>49</v>
      </c>
      <c r="H554" s="352">
        <f>'daftar harga bahan'!F489</f>
        <v>15100</v>
      </c>
      <c r="I554" s="51">
        <f>H554*C554</f>
        <v>1887.5</v>
      </c>
      <c r="IC554" s="32"/>
    </row>
    <row r="555" spans="1:237" s="55" customFormat="1" ht="15">
      <c r="A555" s="32"/>
      <c r="B555" s="337"/>
      <c r="C555" s="126"/>
      <c r="D555" s="32"/>
      <c r="E555" s="32"/>
      <c r="H555" s="431" t="s">
        <v>1119</v>
      </c>
      <c r="I555" s="139">
        <f>SUM(I554)</f>
        <v>1887.5</v>
      </c>
      <c r="IC555" s="32"/>
    </row>
    <row r="556" spans="1:237" s="55" customFormat="1" ht="4.5" customHeight="1">
      <c r="A556" s="32"/>
      <c r="B556" s="337"/>
      <c r="C556" s="126"/>
      <c r="D556" s="32"/>
      <c r="E556" s="32"/>
      <c r="H556" s="431"/>
      <c r="I556" s="51"/>
      <c r="IC556" s="32"/>
    </row>
    <row r="557" spans="1:237" s="55" customFormat="1" ht="15">
      <c r="A557" s="32"/>
      <c r="B557" s="337"/>
      <c r="C557" s="126"/>
      <c r="D557" s="32"/>
      <c r="H557" s="431" t="s">
        <v>1120</v>
      </c>
      <c r="I557" s="432">
        <f>ROUNDDOWN(J557,)</f>
        <v>11367</v>
      </c>
      <c r="J557" s="429">
        <f>SUM(I550:I555)/2</f>
        <v>11367.5</v>
      </c>
      <c r="IC557" s="32"/>
    </row>
    <row r="558" spans="2:237" s="55" customFormat="1" ht="15">
      <c r="B558" s="337" t="s">
        <v>345</v>
      </c>
      <c r="C558" s="126"/>
      <c r="D558" s="32"/>
      <c r="E558" s="44" t="s">
        <v>100</v>
      </c>
      <c r="H558" s="32"/>
      <c r="IC558" s="32"/>
    </row>
    <row r="559" spans="2:237" s="55" customFormat="1" ht="15">
      <c r="B559" s="337"/>
      <c r="C559" s="434" t="s">
        <v>1116</v>
      </c>
      <c r="D559" s="32"/>
      <c r="E559" s="44"/>
      <c r="H559" s="32"/>
      <c r="IC559" s="32"/>
    </row>
    <row r="560" spans="1:237" s="55" customFormat="1" ht="15">
      <c r="A560" s="32"/>
      <c r="B560" s="416"/>
      <c r="C560" s="126">
        <v>0.15</v>
      </c>
      <c r="D560" s="32" t="s">
        <v>48</v>
      </c>
      <c r="E560" s="32" t="s">
        <v>62</v>
      </c>
      <c r="H560" s="154">
        <f>'Daft.Upah'!F10</f>
        <v>36000</v>
      </c>
      <c r="I560" s="51">
        <f>H560*C560</f>
        <v>5400</v>
      </c>
      <c r="IC560" s="32"/>
    </row>
    <row r="561" spans="1:237" s="55" customFormat="1" ht="15">
      <c r="A561" s="32"/>
      <c r="B561" s="337"/>
      <c r="C561" s="126">
        <f>0.01+0.005</f>
        <v>0.015</v>
      </c>
      <c r="D561" s="32" t="s">
        <v>48</v>
      </c>
      <c r="E561" s="32" t="s">
        <v>551</v>
      </c>
      <c r="H561" s="154">
        <f>'Daft.Upah'!F34</f>
        <v>48000</v>
      </c>
      <c r="I561" s="51">
        <f>H561*C561</f>
        <v>720</v>
      </c>
      <c r="IC561" s="32"/>
    </row>
    <row r="562" spans="1:237" s="55" customFormat="1" ht="15">
      <c r="A562" s="32"/>
      <c r="B562" s="337"/>
      <c r="C562" s="126"/>
      <c r="D562" s="32"/>
      <c r="E562" s="32"/>
      <c r="H562" s="431" t="s">
        <v>1117</v>
      </c>
      <c r="I562" s="139">
        <f>SUM(I560:I561)</f>
        <v>6120</v>
      </c>
      <c r="IC562" s="32"/>
    </row>
    <row r="563" spans="1:237" s="55" customFormat="1" ht="15">
      <c r="A563" s="32"/>
      <c r="B563" s="337"/>
      <c r="C563" s="362" t="s">
        <v>1118</v>
      </c>
      <c r="D563" s="32"/>
      <c r="E563" s="32"/>
      <c r="H563" s="154"/>
      <c r="I563" s="51"/>
      <c r="IC563" s="32"/>
    </row>
    <row r="564" spans="1:237" s="55" customFormat="1" ht="15">
      <c r="A564" s="32"/>
      <c r="B564" s="337"/>
      <c r="C564" s="126">
        <f>0.125*0.1</f>
        <v>0.0125</v>
      </c>
      <c r="D564" s="32" t="s">
        <v>50</v>
      </c>
      <c r="E564" s="32" t="s">
        <v>49</v>
      </c>
      <c r="H564" s="352">
        <f>'daftar harga bahan'!F489</f>
        <v>15100</v>
      </c>
      <c r="I564" s="51">
        <f>H564*C564</f>
        <v>188.75</v>
      </c>
      <c r="IC564" s="32"/>
    </row>
    <row r="565" spans="1:237" s="55" customFormat="1" ht="15">
      <c r="A565" s="32"/>
      <c r="B565" s="337"/>
      <c r="C565" s="126"/>
      <c r="D565" s="32"/>
      <c r="E565" s="32"/>
      <c r="H565" s="431" t="s">
        <v>1119</v>
      </c>
      <c r="I565" s="139">
        <f>SUM(I564)</f>
        <v>188.75</v>
      </c>
      <c r="IC565" s="32"/>
    </row>
    <row r="566" spans="1:237" s="55" customFormat="1" ht="4.5" customHeight="1">
      <c r="A566" s="32"/>
      <c r="B566" s="337"/>
      <c r="C566" s="126"/>
      <c r="D566" s="32"/>
      <c r="E566" s="32"/>
      <c r="H566" s="431"/>
      <c r="I566" s="51"/>
      <c r="IC566" s="32"/>
    </row>
    <row r="567" spans="1:237" s="55" customFormat="1" ht="15">
      <c r="A567" s="32"/>
      <c r="B567" s="337"/>
      <c r="C567" s="126"/>
      <c r="D567" s="32"/>
      <c r="E567" s="32"/>
      <c r="H567" s="431" t="s">
        <v>1120</v>
      </c>
      <c r="I567" s="432">
        <f>ROUNDDOWN(J567,)</f>
        <v>6308</v>
      </c>
      <c r="J567" s="139">
        <f>SUM(I560:I565)/2</f>
        <v>6308.75</v>
      </c>
      <c r="IC567" s="32"/>
    </row>
    <row r="568" spans="1:237" s="55" customFormat="1" ht="15">
      <c r="A568" s="32"/>
      <c r="B568" s="337"/>
      <c r="C568" s="126"/>
      <c r="D568" s="32"/>
      <c r="H568" s="32"/>
      <c r="I568" s="51"/>
      <c r="IC568" s="32"/>
    </row>
    <row r="569" spans="2:237" s="55" customFormat="1" ht="15">
      <c r="B569" s="337" t="s">
        <v>346</v>
      </c>
      <c r="C569" s="126"/>
      <c r="D569" s="32"/>
      <c r="E569" s="44" t="s">
        <v>101</v>
      </c>
      <c r="H569" s="352"/>
      <c r="IC569" s="32"/>
    </row>
    <row r="570" spans="2:237" s="55" customFormat="1" ht="15">
      <c r="B570" s="337"/>
      <c r="C570" s="434" t="s">
        <v>1116</v>
      </c>
      <c r="D570" s="32"/>
      <c r="E570" s="44"/>
      <c r="H570" s="352"/>
      <c r="I570" s="49"/>
      <c r="IC570" s="32"/>
    </row>
    <row r="571" spans="1:237" s="55" customFormat="1" ht="15">
      <c r="A571" s="32"/>
      <c r="B571" s="337"/>
      <c r="C571" s="126">
        <f>0.5*0.1</f>
        <v>0.05</v>
      </c>
      <c r="D571" s="32" t="s">
        <v>48</v>
      </c>
      <c r="E571" s="32" t="s">
        <v>549</v>
      </c>
      <c r="H571" s="154">
        <f>'Daft.Upah'!F10</f>
        <v>36000</v>
      </c>
      <c r="I571" s="51">
        <f>H571*C571</f>
        <v>1800</v>
      </c>
      <c r="IC571" s="32"/>
    </row>
    <row r="572" spans="1:237" s="55" customFormat="1" ht="15">
      <c r="A572" s="32"/>
      <c r="B572" s="337"/>
      <c r="C572" s="126">
        <f>0.05*0.1</f>
        <v>0.005000000000000001</v>
      </c>
      <c r="D572" s="32" t="s">
        <v>48</v>
      </c>
      <c r="E572" s="32" t="s">
        <v>551</v>
      </c>
      <c r="H572" s="154">
        <f>'Daft.Upah'!F34</f>
        <v>48000</v>
      </c>
      <c r="I572" s="51">
        <f>H572*C572</f>
        <v>240.00000000000006</v>
      </c>
      <c r="IC572" s="32"/>
    </row>
    <row r="573" spans="1:237" s="55" customFormat="1" ht="15">
      <c r="A573" s="32"/>
      <c r="B573" s="337"/>
      <c r="C573" s="126"/>
      <c r="D573" s="32"/>
      <c r="E573" s="32"/>
      <c r="H573" s="431" t="s">
        <v>1117</v>
      </c>
      <c r="I573" s="139">
        <f>SUM(I571:I572)</f>
        <v>2040</v>
      </c>
      <c r="IC573" s="32"/>
    </row>
    <row r="574" spans="1:237" s="55" customFormat="1" ht="15">
      <c r="A574" s="32"/>
      <c r="B574" s="337"/>
      <c r="C574" s="362" t="s">
        <v>1118</v>
      </c>
      <c r="D574" s="32"/>
      <c r="E574" s="32"/>
      <c r="H574" s="154"/>
      <c r="I574" s="51"/>
      <c r="IC574" s="32"/>
    </row>
    <row r="575" spans="1:237" s="55" customFormat="1" ht="15">
      <c r="A575" s="32"/>
      <c r="B575" s="337"/>
      <c r="C575" s="126">
        <f>0.125*0.1</f>
        <v>0.0125</v>
      </c>
      <c r="D575" s="32" t="s">
        <v>50</v>
      </c>
      <c r="E575" s="32" t="s">
        <v>49</v>
      </c>
      <c r="H575" s="352">
        <f>'daftar harga bahan'!F489</f>
        <v>15100</v>
      </c>
      <c r="I575" s="51">
        <f>H575*C575</f>
        <v>188.75</v>
      </c>
      <c r="IC575" s="32"/>
    </row>
    <row r="576" spans="1:237" s="55" customFormat="1" ht="15">
      <c r="A576" s="32"/>
      <c r="B576" s="337"/>
      <c r="C576" s="126"/>
      <c r="D576" s="32"/>
      <c r="E576" s="32"/>
      <c r="H576" s="431" t="s">
        <v>1119</v>
      </c>
      <c r="I576" s="139">
        <f>SUM(I575)</f>
        <v>188.75</v>
      </c>
      <c r="IC576" s="32"/>
    </row>
    <row r="577" spans="1:237" s="55" customFormat="1" ht="6" customHeight="1">
      <c r="A577" s="32"/>
      <c r="B577" s="337"/>
      <c r="C577" s="126"/>
      <c r="D577" s="32"/>
      <c r="E577" s="32"/>
      <c r="H577" s="431"/>
      <c r="I577" s="51"/>
      <c r="IC577" s="32"/>
    </row>
    <row r="578" spans="1:237" s="55" customFormat="1" ht="15">
      <c r="A578" s="32"/>
      <c r="B578" s="337"/>
      <c r="C578" s="126"/>
      <c r="D578" s="32"/>
      <c r="E578" s="32"/>
      <c r="H578" s="431" t="s">
        <v>1120</v>
      </c>
      <c r="I578" s="432">
        <f>ROUNDDOWN(J578,)</f>
        <v>2228</v>
      </c>
      <c r="J578" s="139">
        <f>SUM(I571:I576)/2</f>
        <v>2228.75</v>
      </c>
      <c r="IC578" s="32"/>
    </row>
    <row r="579" spans="1:237" s="55" customFormat="1" ht="3.75" customHeight="1">
      <c r="A579" s="32"/>
      <c r="B579" s="337"/>
      <c r="C579" s="126"/>
      <c r="D579" s="32"/>
      <c r="H579" s="32"/>
      <c r="I579" s="51"/>
      <c r="IC579" s="32"/>
    </row>
    <row r="580" spans="2:237" s="55" customFormat="1" ht="15">
      <c r="B580" s="337" t="s">
        <v>232</v>
      </c>
      <c r="C580" s="126"/>
      <c r="D580" s="32"/>
      <c r="E580" s="44" t="s">
        <v>102</v>
      </c>
      <c r="H580" s="32"/>
      <c r="IC580" s="32"/>
    </row>
    <row r="581" spans="2:237" s="55" customFormat="1" ht="15">
      <c r="B581" s="337"/>
      <c r="C581" s="362" t="s">
        <v>1404</v>
      </c>
      <c r="D581" s="32"/>
      <c r="E581" s="44"/>
      <c r="H581" s="32"/>
      <c r="IC581" s="32"/>
    </row>
    <row r="582" spans="1:237" s="55" customFormat="1" ht="15">
      <c r="A582" s="32"/>
      <c r="B582" s="337"/>
      <c r="C582" s="126">
        <v>1.2</v>
      </c>
      <c r="D582" s="32" t="s">
        <v>915</v>
      </c>
      <c r="E582" s="32" t="s">
        <v>103</v>
      </c>
      <c r="H582" s="154">
        <f>'daftar harga bahan'!F497</f>
        <v>15100</v>
      </c>
      <c r="I582" s="51">
        <f>H582*C582</f>
        <v>18120</v>
      </c>
      <c r="IC582" s="32"/>
    </row>
    <row r="583" spans="1:237" s="55" customFormat="1" ht="15">
      <c r="A583" s="32"/>
      <c r="B583" s="337"/>
      <c r="C583" s="126"/>
      <c r="D583" s="32"/>
      <c r="E583" s="32"/>
      <c r="H583" s="431" t="s">
        <v>1115</v>
      </c>
      <c r="I583" s="139">
        <f>SUM(I582)</f>
        <v>18120</v>
      </c>
      <c r="IC583" s="32"/>
    </row>
    <row r="584" spans="1:237" s="55" customFormat="1" ht="15">
      <c r="A584" s="32"/>
      <c r="B584" s="337"/>
      <c r="C584" s="434" t="s">
        <v>1116</v>
      </c>
      <c r="D584" s="32"/>
      <c r="E584" s="32"/>
      <c r="H584" s="154"/>
      <c r="I584" s="51"/>
      <c r="IC584" s="32"/>
    </row>
    <row r="585" spans="1:237" s="55" customFormat="1" ht="15">
      <c r="A585" s="32"/>
      <c r="B585" s="337"/>
      <c r="C585" s="126">
        <v>0.2</v>
      </c>
      <c r="D585" s="32" t="s">
        <v>48</v>
      </c>
      <c r="E585" s="32" t="s">
        <v>549</v>
      </c>
      <c r="H585" s="154">
        <f>'Daft.Upah'!F10</f>
        <v>36000</v>
      </c>
      <c r="I585" s="51">
        <f>H585*C585</f>
        <v>7200</v>
      </c>
      <c r="IC585" s="32"/>
    </row>
    <row r="586" spans="1:237" s="55" customFormat="1" ht="15">
      <c r="A586" s="32"/>
      <c r="B586" s="337"/>
      <c r="C586" s="126">
        <f>0.01+0.005</f>
        <v>0.015</v>
      </c>
      <c r="D586" s="32" t="s">
        <v>48</v>
      </c>
      <c r="E586" s="32" t="s">
        <v>551</v>
      </c>
      <c r="H586" s="154">
        <f>H530</f>
        <v>48000</v>
      </c>
      <c r="I586" s="51">
        <f>H586*C586</f>
        <v>720</v>
      </c>
      <c r="IC586" s="32"/>
    </row>
    <row r="587" spans="1:237" s="55" customFormat="1" ht="15">
      <c r="A587" s="32"/>
      <c r="B587" s="337"/>
      <c r="C587" s="126"/>
      <c r="D587" s="32"/>
      <c r="E587" s="32"/>
      <c r="H587" s="431" t="s">
        <v>1117</v>
      </c>
      <c r="I587" s="139">
        <f>SUM(I585:I586)</f>
        <v>7920</v>
      </c>
      <c r="IC587" s="32"/>
    </row>
    <row r="588" spans="1:237" s="55" customFormat="1" ht="15">
      <c r="A588" s="32"/>
      <c r="B588" s="337"/>
      <c r="C588" s="362" t="s">
        <v>1118</v>
      </c>
      <c r="D588" s="32"/>
      <c r="E588" s="32"/>
      <c r="H588" s="154"/>
      <c r="I588" s="51"/>
      <c r="IC588" s="32"/>
    </row>
    <row r="589" spans="1:237" s="55" customFormat="1" ht="15">
      <c r="A589" s="32"/>
      <c r="B589" s="337"/>
      <c r="C589" s="126">
        <f>0.125*0.1</f>
        <v>0.0125</v>
      </c>
      <c r="D589" s="32" t="s">
        <v>50</v>
      </c>
      <c r="E589" s="32" t="s">
        <v>49</v>
      </c>
      <c r="H589" s="352">
        <f>'daftar harga bahan'!F489</f>
        <v>15100</v>
      </c>
      <c r="I589" s="51">
        <f>H589*C589</f>
        <v>188.75</v>
      </c>
      <c r="IC589" s="32"/>
    </row>
    <row r="590" spans="1:237" s="55" customFormat="1" ht="15">
      <c r="A590" s="32"/>
      <c r="B590" s="337"/>
      <c r="C590" s="126"/>
      <c r="D590" s="32"/>
      <c r="E590" s="32"/>
      <c r="H590" s="431" t="s">
        <v>1119</v>
      </c>
      <c r="I590" s="139">
        <f>SUM(I589)</f>
        <v>188.75</v>
      </c>
      <c r="IC590" s="32"/>
    </row>
    <row r="591" spans="1:237" s="55" customFormat="1" ht="5.25" customHeight="1">
      <c r="A591" s="32"/>
      <c r="B591" s="337"/>
      <c r="C591" s="126"/>
      <c r="D591" s="32"/>
      <c r="E591" s="32"/>
      <c r="H591" s="352"/>
      <c r="I591" s="51"/>
      <c r="IC591" s="32"/>
    </row>
    <row r="592" spans="1:237" s="55" customFormat="1" ht="15">
      <c r="A592" s="32"/>
      <c r="B592" s="337"/>
      <c r="C592" s="126"/>
      <c r="D592" s="32"/>
      <c r="E592" s="32"/>
      <c r="H592" s="431" t="s">
        <v>1120</v>
      </c>
      <c r="I592" s="432">
        <f>ROUNDDOWN(J592,)</f>
        <v>26228</v>
      </c>
      <c r="J592" s="139">
        <f>SUM(I582:I590)/2</f>
        <v>26228.75</v>
      </c>
      <c r="IC592" s="32"/>
    </row>
    <row r="593" spans="1:237" s="55" customFormat="1" ht="6.75" customHeight="1">
      <c r="A593" s="32"/>
      <c r="B593" s="337"/>
      <c r="C593" s="126"/>
      <c r="D593" s="32"/>
      <c r="E593" s="32"/>
      <c r="H593" s="352"/>
      <c r="I593" s="51"/>
      <c r="IC593" s="32"/>
    </row>
    <row r="594" spans="1:237" s="55" customFormat="1" ht="15">
      <c r="A594" s="32"/>
      <c r="B594" s="337" t="s">
        <v>290</v>
      </c>
      <c r="C594" s="126"/>
      <c r="D594" s="32"/>
      <c r="E594" s="44" t="s">
        <v>105</v>
      </c>
      <c r="H594" s="32"/>
      <c r="IC594" s="32"/>
    </row>
    <row r="595" spans="1:237" s="55" customFormat="1" ht="15">
      <c r="A595" s="32"/>
      <c r="B595" s="337"/>
      <c r="C595" s="126">
        <v>0.6</v>
      </c>
      <c r="D595" s="32" t="s">
        <v>916</v>
      </c>
      <c r="E595" s="32" t="s">
        <v>233</v>
      </c>
      <c r="H595" s="352">
        <f>I236/2</f>
        <v>8160</v>
      </c>
      <c r="I595" s="51">
        <f>H595*C595</f>
        <v>4896</v>
      </c>
      <c r="IC595" s="32"/>
    </row>
    <row r="596" spans="1:237" s="55" customFormat="1" ht="15">
      <c r="A596" s="32"/>
      <c r="B596" s="337"/>
      <c r="C596" s="126">
        <v>0.6</v>
      </c>
      <c r="D596" s="32" t="s">
        <v>916</v>
      </c>
      <c r="E596" s="32" t="s">
        <v>235</v>
      </c>
      <c r="H596" s="352">
        <f>I390/2</f>
        <v>30087.5</v>
      </c>
      <c r="I596" s="51">
        <f>H596*C596</f>
        <v>18052.5</v>
      </c>
      <c r="IC596" s="32"/>
    </row>
    <row r="597" spans="1:237" s="55" customFormat="1" ht="15">
      <c r="A597" s="32"/>
      <c r="B597" s="337"/>
      <c r="C597" s="126">
        <v>5</v>
      </c>
      <c r="D597" s="32" t="s">
        <v>916</v>
      </c>
      <c r="E597" s="32" t="s">
        <v>234</v>
      </c>
      <c r="H597" s="352">
        <f>I264/2</f>
        <v>1020</v>
      </c>
      <c r="I597" s="51">
        <f>H597*C597</f>
        <v>5100</v>
      </c>
      <c r="IC597" s="32"/>
    </row>
    <row r="598" spans="1:237" s="55" customFormat="1" ht="15">
      <c r="A598" s="32"/>
      <c r="B598" s="337"/>
      <c r="C598" s="126">
        <v>1.2</v>
      </c>
      <c r="D598" s="32" t="s">
        <v>916</v>
      </c>
      <c r="E598" s="32" t="s">
        <v>1155</v>
      </c>
      <c r="H598" s="154">
        <f>'daftar harga bahan'!F45</f>
        <v>55000</v>
      </c>
      <c r="I598" s="51">
        <f>H598*C598</f>
        <v>66000</v>
      </c>
      <c r="IC598" s="32"/>
    </row>
    <row r="599" spans="1:237" s="55" customFormat="1" ht="15">
      <c r="A599" s="48"/>
      <c r="B599" s="416"/>
      <c r="H599" s="508" t="s">
        <v>1425</v>
      </c>
      <c r="I599" s="432">
        <f>ROUNDDOWN(J599,)</f>
        <v>94048</v>
      </c>
      <c r="J599" s="432">
        <f>SUM(I595:I598)</f>
        <v>94048.5</v>
      </c>
      <c r="IC599" s="32"/>
    </row>
    <row r="600" spans="1:237" s="339" customFormat="1" ht="15">
      <c r="A600" s="337" t="s">
        <v>917</v>
      </c>
      <c r="B600" s="337" t="s">
        <v>349</v>
      </c>
      <c r="C600" s="354"/>
      <c r="D600" s="337"/>
      <c r="E600" s="138" t="s">
        <v>918</v>
      </c>
      <c r="F600" s="138"/>
      <c r="G600" s="138"/>
      <c r="H600" s="349"/>
      <c r="I600" s="139"/>
      <c r="IC600" s="312"/>
    </row>
    <row r="601" spans="1:10" ht="15">
      <c r="A601" s="48"/>
      <c r="C601" s="55"/>
      <c r="D601" s="55"/>
      <c r="E601" s="55"/>
      <c r="F601" s="55"/>
      <c r="G601" s="55"/>
      <c r="H601" s="55"/>
      <c r="I601" s="55"/>
      <c r="J601" s="45"/>
    </row>
    <row r="602" spans="1:10" ht="15">
      <c r="A602" s="48"/>
      <c r="B602" s="337" t="s">
        <v>350</v>
      </c>
      <c r="C602" s="123"/>
      <c r="D602" s="43"/>
      <c r="E602" s="44" t="s">
        <v>854</v>
      </c>
      <c r="F602" s="32"/>
      <c r="G602" s="32"/>
      <c r="H602" s="61"/>
      <c r="I602" s="45"/>
      <c r="J602" s="45"/>
    </row>
    <row r="603" spans="1:10" ht="15">
      <c r="A603" s="48"/>
      <c r="B603" s="337"/>
      <c r="C603" s="362" t="s">
        <v>1404</v>
      </c>
      <c r="D603" s="43"/>
      <c r="E603" s="44"/>
      <c r="F603" s="32"/>
      <c r="G603" s="32"/>
      <c r="H603" s="61"/>
      <c r="I603" s="49"/>
      <c r="J603" s="45"/>
    </row>
    <row r="604" spans="1:10" ht="15">
      <c r="A604" s="48"/>
      <c r="B604" s="337"/>
      <c r="C604" s="125">
        <v>1.2</v>
      </c>
      <c r="D604" s="48" t="s">
        <v>916</v>
      </c>
      <c r="E604" s="32" t="s">
        <v>651</v>
      </c>
      <c r="F604" s="32"/>
      <c r="G604" s="32"/>
      <c r="H604" s="61">
        <f>'daftar harga bahan'!F14</f>
        <v>125000</v>
      </c>
      <c r="I604" s="51">
        <f>+C604*H604</f>
        <v>150000</v>
      </c>
      <c r="J604" s="45"/>
    </row>
    <row r="605" spans="1:10" ht="15">
      <c r="A605" s="48"/>
      <c r="B605" s="337"/>
      <c r="C605" s="125">
        <v>202</v>
      </c>
      <c r="D605" s="48" t="s">
        <v>315</v>
      </c>
      <c r="E605" s="32" t="s">
        <v>650</v>
      </c>
      <c r="F605" s="32"/>
      <c r="G605" s="32"/>
      <c r="H605" s="61">
        <f>H16</f>
        <v>1550</v>
      </c>
      <c r="I605" s="51">
        <f>+C605*H605</f>
        <v>313100</v>
      </c>
      <c r="J605" s="45"/>
    </row>
    <row r="606" spans="1:10" ht="15">
      <c r="A606" s="48"/>
      <c r="B606" s="337"/>
      <c r="C606" s="125">
        <v>0.485</v>
      </c>
      <c r="D606" s="48" t="s">
        <v>916</v>
      </c>
      <c r="E606" s="32" t="s">
        <v>597</v>
      </c>
      <c r="F606" s="32"/>
      <c r="G606" s="32"/>
      <c r="H606" s="61">
        <f>'daftar harga bahan'!F37</f>
        <v>230000</v>
      </c>
      <c r="I606" s="51">
        <f>+C606*H606</f>
        <v>111550</v>
      </c>
      <c r="J606" s="45"/>
    </row>
    <row r="607" spans="1:10" ht="15">
      <c r="A607" s="48"/>
      <c r="B607" s="337"/>
      <c r="C607" s="125"/>
      <c r="D607" s="48"/>
      <c r="E607" s="32"/>
      <c r="F607" s="32"/>
      <c r="G607" s="32"/>
      <c r="H607" s="431" t="s">
        <v>1115</v>
      </c>
      <c r="I607" s="139">
        <f>SUM(I604:I606)</f>
        <v>574650</v>
      </c>
      <c r="J607" s="45"/>
    </row>
    <row r="608" spans="1:10" ht="15">
      <c r="A608" s="48"/>
      <c r="B608" s="337"/>
      <c r="C608" s="434" t="s">
        <v>1116</v>
      </c>
      <c r="D608" s="48"/>
      <c r="E608" s="32"/>
      <c r="F608" s="32"/>
      <c r="G608" s="32"/>
      <c r="H608" s="61"/>
      <c r="I608" s="51"/>
      <c r="J608" s="45"/>
    </row>
    <row r="609" spans="1:10" ht="15">
      <c r="A609" s="48"/>
      <c r="B609" s="337"/>
      <c r="C609" s="125">
        <v>1.5</v>
      </c>
      <c r="D609" s="48" t="s">
        <v>547</v>
      </c>
      <c r="E609" s="32" t="s">
        <v>549</v>
      </c>
      <c r="F609" s="32"/>
      <c r="G609" s="32"/>
      <c r="H609" s="61">
        <f>'Daft.Upah'!F10</f>
        <v>36000</v>
      </c>
      <c r="I609" s="51">
        <f>+C609*H609</f>
        <v>54000</v>
      </c>
      <c r="J609" s="45"/>
    </row>
    <row r="610" spans="1:10" ht="15">
      <c r="A610" s="48"/>
      <c r="B610" s="337"/>
      <c r="C610" s="125">
        <v>0.6</v>
      </c>
      <c r="D610" s="48" t="s">
        <v>547</v>
      </c>
      <c r="E610" s="32" t="s">
        <v>599</v>
      </c>
      <c r="F610" s="32"/>
      <c r="G610" s="32"/>
      <c r="H610" s="61">
        <f>'Daft.Upah'!F14</f>
        <v>51000</v>
      </c>
      <c r="I610" s="51">
        <f>+C610*H610</f>
        <v>30600</v>
      </c>
      <c r="J610" s="45"/>
    </row>
    <row r="611" spans="1:10" ht="15">
      <c r="A611" s="48"/>
      <c r="B611" s="337"/>
      <c r="C611" s="125">
        <v>0.06</v>
      </c>
      <c r="D611" s="48" t="s">
        <v>547</v>
      </c>
      <c r="E611" s="32" t="s">
        <v>550</v>
      </c>
      <c r="F611" s="32"/>
      <c r="G611" s="32"/>
      <c r="H611" s="61">
        <f>'Daft.Upah'!F27</f>
        <v>54000</v>
      </c>
      <c r="I611" s="51">
        <f>+C611*H611</f>
        <v>3240</v>
      </c>
      <c r="J611" s="45"/>
    </row>
    <row r="612" spans="1:10" ht="15">
      <c r="A612" s="48"/>
      <c r="B612" s="337"/>
      <c r="C612" s="125">
        <v>0.075</v>
      </c>
      <c r="D612" s="48" t="s">
        <v>547</v>
      </c>
      <c r="E612" s="32" t="s">
        <v>551</v>
      </c>
      <c r="F612" s="32"/>
      <c r="G612" s="32"/>
      <c r="H612" s="61">
        <f>'Daft.Upah'!F34</f>
        <v>48000</v>
      </c>
      <c r="I612" s="51">
        <f>+C612*H612</f>
        <v>3600</v>
      </c>
      <c r="J612" s="45"/>
    </row>
    <row r="613" spans="1:10" ht="15">
      <c r="A613" s="48"/>
      <c r="B613" s="337"/>
      <c r="C613" s="125"/>
      <c r="D613" s="48"/>
      <c r="E613" s="32"/>
      <c r="F613" s="32"/>
      <c r="G613" s="32"/>
      <c r="H613" s="431" t="s">
        <v>1117</v>
      </c>
      <c r="I613" s="139">
        <f>SUM(I609:I612)</f>
        <v>91440</v>
      </c>
      <c r="J613" s="45"/>
    </row>
    <row r="614" spans="1:10" ht="6" customHeight="1">
      <c r="A614" s="48"/>
      <c r="B614" s="337"/>
      <c r="C614" s="125"/>
      <c r="D614" s="48"/>
      <c r="E614" s="32"/>
      <c r="F614" s="32"/>
      <c r="G614" s="32"/>
      <c r="H614" s="61"/>
      <c r="I614" s="51"/>
      <c r="J614" s="45"/>
    </row>
    <row r="615" spans="1:10" ht="17.25" customHeight="1">
      <c r="A615" s="48"/>
      <c r="B615" s="337"/>
      <c r="C615" s="125"/>
      <c r="D615" s="48"/>
      <c r="E615" s="32"/>
      <c r="F615" s="32"/>
      <c r="G615" s="32"/>
      <c r="H615" s="431" t="s">
        <v>1120</v>
      </c>
      <c r="I615" s="432">
        <f>ROUNDDOWN(J615,)</f>
        <v>666090</v>
      </c>
      <c r="J615" s="139">
        <f>SUM(I604:I613)/2</f>
        <v>666090</v>
      </c>
    </row>
    <row r="616" spans="1:10" ht="15">
      <c r="A616" s="48"/>
      <c r="B616" s="422" t="s">
        <v>193</v>
      </c>
      <c r="C616" s="355"/>
      <c r="D616" s="128"/>
      <c r="E616" s="44" t="s">
        <v>192</v>
      </c>
      <c r="F616" s="128"/>
      <c r="G616" s="128"/>
      <c r="H616" s="128"/>
      <c r="J616" s="45"/>
    </row>
    <row r="617" spans="1:10" ht="15">
      <c r="A617" s="48"/>
      <c r="B617" s="422"/>
      <c r="C617" s="362" t="s">
        <v>1404</v>
      </c>
      <c r="D617" s="128"/>
      <c r="E617" s="44"/>
      <c r="F617" s="128"/>
      <c r="G617" s="128"/>
      <c r="H617" s="128"/>
      <c r="J617" s="45"/>
    </row>
    <row r="618" spans="1:10" ht="15">
      <c r="A618" s="48"/>
      <c r="B618" s="337"/>
      <c r="C618" s="355">
        <v>1.1</v>
      </c>
      <c r="D618" s="128" t="s">
        <v>916</v>
      </c>
      <c r="E618" s="32" t="s">
        <v>651</v>
      </c>
      <c r="F618" s="128"/>
      <c r="G618" s="128"/>
      <c r="H618" s="140">
        <f>H604</f>
        <v>125000</v>
      </c>
      <c r="I618" s="141">
        <f>H618*C618</f>
        <v>137500</v>
      </c>
      <c r="J618" s="45"/>
    </row>
    <row r="619" spans="1:10" ht="15">
      <c r="A619" s="48"/>
      <c r="B619" s="337"/>
      <c r="C619" s="355">
        <v>163</v>
      </c>
      <c r="D619" s="32" t="s">
        <v>306</v>
      </c>
      <c r="E619" s="128" t="s">
        <v>205</v>
      </c>
      <c r="F619" s="128"/>
      <c r="G619" s="128"/>
      <c r="H619" s="140">
        <f>H605</f>
        <v>1550</v>
      </c>
      <c r="I619" s="141">
        <f>H619*C619</f>
        <v>252650</v>
      </c>
      <c r="J619" s="45"/>
    </row>
    <row r="620" spans="1:10" ht="15">
      <c r="A620" s="48"/>
      <c r="B620" s="337"/>
      <c r="C620" s="355">
        <v>0.52</v>
      </c>
      <c r="D620" s="128" t="s">
        <v>916</v>
      </c>
      <c r="E620" s="128" t="s">
        <v>801</v>
      </c>
      <c r="F620" s="128"/>
      <c r="G620" s="128"/>
      <c r="H620" s="140">
        <f>H606</f>
        <v>230000</v>
      </c>
      <c r="I620" s="141">
        <f>H620*C620</f>
        <v>119600</v>
      </c>
      <c r="J620" s="45"/>
    </row>
    <row r="621" spans="1:10" ht="15">
      <c r="A621" s="48"/>
      <c r="B621" s="337"/>
      <c r="C621" s="355"/>
      <c r="D621" s="128"/>
      <c r="E621" s="128"/>
      <c r="F621" s="128"/>
      <c r="G621" s="128"/>
      <c r="H621" s="431" t="s">
        <v>1115</v>
      </c>
      <c r="I621" s="139">
        <f>SUM(I618:I620)</f>
        <v>509750</v>
      </c>
      <c r="J621" s="45"/>
    </row>
    <row r="622" spans="1:10" ht="15">
      <c r="A622" s="48"/>
      <c r="B622" s="337"/>
      <c r="C622" s="434" t="s">
        <v>1116</v>
      </c>
      <c r="D622" s="128"/>
      <c r="E622" s="128"/>
      <c r="F622" s="128"/>
      <c r="G622" s="128"/>
      <c r="H622" s="140"/>
      <c r="I622" s="141"/>
      <c r="J622" s="45"/>
    </row>
    <row r="623" spans="1:10" ht="15">
      <c r="A623" s="48"/>
      <c r="B623" s="337"/>
      <c r="C623" s="355">
        <v>1.5</v>
      </c>
      <c r="D623" s="128" t="s">
        <v>48</v>
      </c>
      <c r="E623" s="128" t="s">
        <v>549</v>
      </c>
      <c r="F623" s="128"/>
      <c r="G623" s="128"/>
      <c r="H623" s="140">
        <f>'Daft.Upah'!F10</f>
        <v>36000</v>
      </c>
      <c r="I623" s="141">
        <f>H623*C623</f>
        <v>54000</v>
      </c>
      <c r="J623" s="45"/>
    </row>
    <row r="624" spans="1:10" ht="15">
      <c r="A624" s="48"/>
      <c r="B624" s="337"/>
      <c r="C624" s="355">
        <v>0.6</v>
      </c>
      <c r="D624" s="128" t="s">
        <v>48</v>
      </c>
      <c r="E624" s="128" t="s">
        <v>785</v>
      </c>
      <c r="F624" s="128"/>
      <c r="G624" s="128"/>
      <c r="H624" s="140">
        <f>'Daft.Upah'!F14</f>
        <v>51000</v>
      </c>
      <c r="I624" s="141">
        <f>H624*C624</f>
        <v>30600</v>
      </c>
      <c r="J624" s="45"/>
    </row>
    <row r="625" spans="1:10" ht="15">
      <c r="A625" s="48"/>
      <c r="B625" s="337"/>
      <c r="C625" s="355">
        <v>0.06</v>
      </c>
      <c r="D625" s="128" t="s">
        <v>48</v>
      </c>
      <c r="E625" s="128" t="s">
        <v>97</v>
      </c>
      <c r="F625" s="128"/>
      <c r="G625" s="128"/>
      <c r="H625" s="140">
        <f>'Daft.Upah'!F27</f>
        <v>54000</v>
      </c>
      <c r="I625" s="141">
        <f>H625*C625</f>
        <v>3240</v>
      </c>
      <c r="J625" s="45"/>
    </row>
    <row r="626" spans="1:10" ht="15">
      <c r="A626" s="48"/>
      <c r="B626" s="337"/>
      <c r="C626" s="355">
        <v>0.075</v>
      </c>
      <c r="D626" s="128" t="s">
        <v>48</v>
      </c>
      <c r="E626" s="128" t="s">
        <v>551</v>
      </c>
      <c r="F626" s="128"/>
      <c r="G626" s="128"/>
      <c r="H626" s="140">
        <f>'Daft.Upah'!F34</f>
        <v>48000</v>
      </c>
      <c r="I626" s="141">
        <f>H626*C626</f>
        <v>3600</v>
      </c>
      <c r="J626" s="45"/>
    </row>
    <row r="627" spans="1:10" ht="15">
      <c r="A627" s="48"/>
      <c r="B627" s="337"/>
      <c r="C627" s="355"/>
      <c r="D627" s="128"/>
      <c r="E627" s="128"/>
      <c r="F627" s="128"/>
      <c r="G627" s="128"/>
      <c r="H627" s="431" t="s">
        <v>1117</v>
      </c>
      <c r="I627" s="139">
        <f>SUM(I623:I626)</f>
        <v>91440</v>
      </c>
      <c r="J627" s="45"/>
    </row>
    <row r="628" spans="1:10" ht="3.75" customHeight="1">
      <c r="A628" s="48"/>
      <c r="B628" s="337"/>
      <c r="C628" s="355"/>
      <c r="D628" s="128"/>
      <c r="E628" s="128"/>
      <c r="F628" s="128"/>
      <c r="G628" s="128"/>
      <c r="H628" s="140"/>
      <c r="I628" s="141"/>
      <c r="J628" s="45"/>
    </row>
    <row r="629" spans="1:10" ht="15">
      <c r="A629" s="48"/>
      <c r="B629" s="337"/>
      <c r="C629" s="125"/>
      <c r="D629" s="48"/>
      <c r="E629" s="32"/>
      <c r="F629" s="32"/>
      <c r="G629" s="32"/>
      <c r="H629" s="431" t="s">
        <v>1120</v>
      </c>
      <c r="I629" s="432">
        <f>ROUNDDOWN(J629,H630)</f>
        <v>601190</v>
      </c>
      <c r="J629" s="139">
        <f>SUM(I618:I627)/2</f>
        <v>601190</v>
      </c>
    </row>
    <row r="630" spans="1:10" ht="15">
      <c r="A630" s="48"/>
      <c r="B630" s="337" t="s">
        <v>351</v>
      </c>
      <c r="C630" s="125"/>
      <c r="D630" s="43"/>
      <c r="E630" s="44" t="s">
        <v>837</v>
      </c>
      <c r="F630" s="32"/>
      <c r="G630" s="32"/>
      <c r="H630" s="61"/>
      <c r="I630" s="45"/>
      <c r="J630" s="45"/>
    </row>
    <row r="631" spans="1:10" ht="15">
      <c r="A631" s="48"/>
      <c r="B631" s="337"/>
      <c r="C631" s="362" t="s">
        <v>1404</v>
      </c>
      <c r="D631" s="43"/>
      <c r="E631" s="44"/>
      <c r="F631" s="32"/>
      <c r="G631" s="32"/>
      <c r="H631" s="61"/>
      <c r="I631" s="45"/>
      <c r="J631" s="45"/>
    </row>
    <row r="632" spans="1:10" ht="15">
      <c r="A632" s="48"/>
      <c r="B632" s="337"/>
      <c r="C632" s="125">
        <v>1.2</v>
      </c>
      <c r="D632" s="48" t="s">
        <v>916</v>
      </c>
      <c r="E632" s="32" t="s">
        <v>651</v>
      </c>
      <c r="F632" s="32"/>
      <c r="G632" s="32"/>
      <c r="H632" s="61">
        <f>'daftar harga bahan'!F14</f>
        <v>125000</v>
      </c>
      <c r="I632" s="51">
        <f>+C632*H632</f>
        <v>150000</v>
      </c>
      <c r="J632" s="45"/>
    </row>
    <row r="633" spans="1:10" ht="15">
      <c r="A633" s="68"/>
      <c r="B633" s="337"/>
      <c r="C633" s="125">
        <v>136</v>
      </c>
      <c r="D633" s="48" t="s">
        <v>315</v>
      </c>
      <c r="E633" s="32" t="s">
        <v>650</v>
      </c>
      <c r="F633" s="32"/>
      <c r="G633" s="32"/>
      <c r="H633" s="61">
        <f>H16</f>
        <v>1550</v>
      </c>
      <c r="I633" s="51">
        <f>+C633*H633</f>
        <v>210800</v>
      </c>
      <c r="J633" s="45"/>
    </row>
    <row r="634" spans="1:10" ht="15">
      <c r="A634" s="48"/>
      <c r="B634" s="337"/>
      <c r="C634" s="125">
        <v>0.544</v>
      </c>
      <c r="D634" s="48" t="s">
        <v>916</v>
      </c>
      <c r="E634" s="32" t="s">
        <v>597</v>
      </c>
      <c r="F634" s="32"/>
      <c r="G634" s="32"/>
      <c r="H634" s="61">
        <f>'daftar harga bahan'!F37</f>
        <v>230000</v>
      </c>
      <c r="I634" s="51">
        <f>+C634*H634</f>
        <v>125120.00000000001</v>
      </c>
      <c r="J634" s="45"/>
    </row>
    <row r="635" spans="1:10" ht="15">
      <c r="A635" s="48"/>
      <c r="B635" s="337"/>
      <c r="C635" s="125"/>
      <c r="D635" s="48"/>
      <c r="E635" s="32"/>
      <c r="F635" s="32"/>
      <c r="G635" s="32"/>
      <c r="H635" s="431" t="s">
        <v>1115</v>
      </c>
      <c r="I635" s="139">
        <f>SUM(I632:I634)</f>
        <v>485920</v>
      </c>
      <c r="J635" s="45"/>
    </row>
    <row r="636" spans="1:10" ht="15">
      <c r="A636" s="48"/>
      <c r="B636" s="337"/>
      <c r="C636" s="434" t="s">
        <v>1116</v>
      </c>
      <c r="D636" s="48"/>
      <c r="E636" s="32"/>
      <c r="F636" s="32"/>
      <c r="G636" s="32"/>
      <c r="H636" s="61"/>
      <c r="I636" s="51"/>
      <c r="J636" s="45"/>
    </row>
    <row r="637" spans="1:10" ht="15">
      <c r="A637" s="48"/>
      <c r="B637" s="337"/>
      <c r="C637" s="125">
        <v>1.5</v>
      </c>
      <c r="D637" s="48" t="s">
        <v>547</v>
      </c>
      <c r="E637" s="32" t="s">
        <v>549</v>
      </c>
      <c r="F637" s="32"/>
      <c r="G637" s="32"/>
      <c r="H637" s="61">
        <f>'Daft.Upah'!F10</f>
        <v>36000</v>
      </c>
      <c r="I637" s="51">
        <f>+C637*H637</f>
        <v>54000</v>
      </c>
      <c r="J637" s="45"/>
    </row>
    <row r="638" spans="1:10" ht="15">
      <c r="A638" s="48"/>
      <c r="B638" s="337"/>
      <c r="C638" s="125">
        <v>0.6</v>
      </c>
      <c r="D638" s="48" t="s">
        <v>547</v>
      </c>
      <c r="E638" s="32" t="s">
        <v>599</v>
      </c>
      <c r="F638" s="32"/>
      <c r="G638" s="32"/>
      <c r="H638" s="61">
        <f>'Daft.Upah'!F14</f>
        <v>51000</v>
      </c>
      <c r="I638" s="51">
        <f>+C638*H638</f>
        <v>30600</v>
      </c>
      <c r="J638" s="45"/>
    </row>
    <row r="639" spans="1:10" ht="15">
      <c r="A639" s="48"/>
      <c r="B639" s="337"/>
      <c r="C639" s="125">
        <v>0.06</v>
      </c>
      <c r="D639" s="48" t="s">
        <v>547</v>
      </c>
      <c r="E639" s="32" t="s">
        <v>550</v>
      </c>
      <c r="F639" s="32"/>
      <c r="G639" s="32"/>
      <c r="H639" s="61">
        <f>'Daft.Upah'!F27</f>
        <v>54000</v>
      </c>
      <c r="I639" s="51">
        <f>+C639*H639</f>
        <v>3240</v>
      </c>
      <c r="J639" s="45"/>
    </row>
    <row r="640" spans="1:10" ht="15">
      <c r="A640" s="48"/>
      <c r="B640" s="337"/>
      <c r="C640" s="125">
        <v>0.075</v>
      </c>
      <c r="D640" s="48" t="s">
        <v>547</v>
      </c>
      <c r="E640" s="32" t="s">
        <v>551</v>
      </c>
      <c r="F640" s="32"/>
      <c r="G640" s="32"/>
      <c r="H640" s="61">
        <f>'Daft.Upah'!F34</f>
        <v>48000</v>
      </c>
      <c r="I640" s="51">
        <f>+C640*H640</f>
        <v>3600</v>
      </c>
      <c r="J640" s="45"/>
    </row>
    <row r="641" spans="1:10" ht="15">
      <c r="A641" s="48"/>
      <c r="B641" s="337"/>
      <c r="C641" s="125"/>
      <c r="D641" s="48"/>
      <c r="E641" s="32"/>
      <c r="F641" s="32"/>
      <c r="G641" s="32"/>
      <c r="H641" s="431" t="s">
        <v>1117</v>
      </c>
      <c r="I641" s="139">
        <f>SUM(I637:I640)</f>
        <v>91440</v>
      </c>
      <c r="J641" s="45"/>
    </row>
    <row r="642" spans="1:10" ht="5.25" customHeight="1">
      <c r="A642" s="48"/>
      <c r="B642" s="337"/>
      <c r="C642" s="125"/>
      <c r="D642" s="48"/>
      <c r="E642" s="32"/>
      <c r="F642" s="32"/>
      <c r="G642" s="32"/>
      <c r="H642" s="140"/>
      <c r="I642" s="139"/>
      <c r="J642" s="45"/>
    </row>
    <row r="643" spans="1:10" ht="15">
      <c r="A643" s="48"/>
      <c r="B643" s="337"/>
      <c r="C643" s="125"/>
      <c r="D643" s="32"/>
      <c r="E643" s="32"/>
      <c r="F643" s="32"/>
      <c r="G643" s="32"/>
      <c r="H643" s="431" t="s">
        <v>1120</v>
      </c>
      <c r="I643" s="432">
        <f>ROUNDDOWN(J643,)</f>
        <v>577360</v>
      </c>
      <c r="J643" s="429">
        <f>SUM(I632:I641)/2</f>
        <v>577360</v>
      </c>
    </row>
    <row r="644" spans="1:10" ht="15">
      <c r="A644" s="48"/>
      <c r="B644" s="337" t="s">
        <v>353</v>
      </c>
      <c r="C644" s="125"/>
      <c r="D644" s="43"/>
      <c r="E644" s="44" t="s">
        <v>838</v>
      </c>
      <c r="F644" s="32"/>
      <c r="G644" s="32"/>
      <c r="H644" s="61"/>
      <c r="I644" s="45"/>
      <c r="J644" s="45"/>
    </row>
    <row r="645" spans="1:10" ht="15">
      <c r="A645" s="48"/>
      <c r="B645" s="337"/>
      <c r="C645" s="362" t="s">
        <v>1404</v>
      </c>
      <c r="D645" s="43"/>
      <c r="E645" s="44"/>
      <c r="F645" s="32"/>
      <c r="G645" s="32"/>
      <c r="H645" s="61"/>
      <c r="I645" s="45"/>
      <c r="J645" s="45"/>
    </row>
    <row r="646" spans="1:10" ht="15">
      <c r="A646" s="48"/>
      <c r="B646" s="337"/>
      <c r="C646" s="125">
        <v>1.2</v>
      </c>
      <c r="D646" s="48" t="s">
        <v>916</v>
      </c>
      <c r="E646" s="32" t="s">
        <v>651</v>
      </c>
      <c r="F646" s="32"/>
      <c r="G646" s="32"/>
      <c r="H646" s="61">
        <f>'daftar harga bahan'!F14</f>
        <v>125000</v>
      </c>
      <c r="I646" s="51">
        <f>+C646*H646</f>
        <v>150000</v>
      </c>
      <c r="J646" s="45"/>
    </row>
    <row r="647" spans="1:10" ht="15">
      <c r="A647" s="48"/>
      <c r="B647" s="337"/>
      <c r="C647" s="125">
        <v>61</v>
      </c>
      <c r="D647" s="48" t="s">
        <v>306</v>
      </c>
      <c r="E647" s="32" t="s">
        <v>650</v>
      </c>
      <c r="F647" s="32"/>
      <c r="G647" s="32"/>
      <c r="H647" s="61">
        <f>H605</f>
        <v>1550</v>
      </c>
      <c r="I647" s="51">
        <f>+C647*H647</f>
        <v>94550</v>
      </c>
      <c r="J647" s="45"/>
    </row>
    <row r="648" spans="1:10" ht="15">
      <c r="A648" s="48"/>
      <c r="B648" s="337"/>
      <c r="C648" s="125">
        <v>0.147</v>
      </c>
      <c r="D648" s="48" t="s">
        <v>916</v>
      </c>
      <c r="E648" s="32" t="s">
        <v>654</v>
      </c>
      <c r="F648" s="32"/>
      <c r="G648" s="32"/>
      <c r="H648" s="61">
        <f>'daftar harga bahan'!F51</f>
        <v>215600</v>
      </c>
      <c r="I648" s="51">
        <f>+C648*H648</f>
        <v>31693.199999999997</v>
      </c>
      <c r="J648" s="45"/>
    </row>
    <row r="649" spans="1:10" ht="15">
      <c r="A649" s="48"/>
      <c r="B649" s="337"/>
      <c r="C649" s="125">
        <v>0.492</v>
      </c>
      <c r="D649" s="48" t="s">
        <v>916</v>
      </c>
      <c r="E649" s="32" t="s">
        <v>597</v>
      </c>
      <c r="F649" s="32"/>
      <c r="G649" s="32"/>
      <c r="H649" s="61">
        <f>'daftar harga bahan'!F37</f>
        <v>230000</v>
      </c>
      <c r="I649" s="51">
        <f>+C649*H649</f>
        <v>113160</v>
      </c>
      <c r="J649" s="45"/>
    </row>
    <row r="650" spans="1:10" ht="15">
      <c r="A650" s="48"/>
      <c r="B650" s="337"/>
      <c r="C650" s="125"/>
      <c r="D650" s="48"/>
      <c r="E650" s="32"/>
      <c r="F650" s="32"/>
      <c r="G650" s="32"/>
      <c r="H650" s="431" t="s">
        <v>1115</v>
      </c>
      <c r="I650" s="139">
        <f>SUM(I646:I649)</f>
        <v>389403.2</v>
      </c>
      <c r="J650" s="45"/>
    </row>
    <row r="651" spans="1:10" ht="15">
      <c r="A651" s="48"/>
      <c r="C651" s="434" t="s">
        <v>1116</v>
      </c>
      <c r="D651" s="55"/>
      <c r="E651" s="55"/>
      <c r="F651" s="55"/>
      <c r="G651" s="55"/>
      <c r="H651" s="351"/>
      <c r="I651" s="54"/>
      <c r="J651" s="45"/>
    </row>
    <row r="652" spans="1:10" ht="15">
      <c r="A652" s="48"/>
      <c r="B652" s="337" t="s">
        <v>655</v>
      </c>
      <c r="C652" s="125">
        <v>1.5</v>
      </c>
      <c r="D652" s="48" t="s">
        <v>547</v>
      </c>
      <c r="E652" s="32" t="s">
        <v>549</v>
      </c>
      <c r="F652" s="32"/>
      <c r="G652" s="32"/>
      <c r="H652" s="61">
        <f>'Daft.Upah'!F10</f>
        <v>36000</v>
      </c>
      <c r="I652" s="51">
        <f>+C652*H652</f>
        <v>54000</v>
      </c>
      <c r="J652" s="45"/>
    </row>
    <row r="653" spans="1:10" ht="15">
      <c r="A653" s="48"/>
      <c r="B653" s="337"/>
      <c r="C653" s="125">
        <v>0.6</v>
      </c>
      <c r="D653" s="48" t="s">
        <v>547</v>
      </c>
      <c r="E653" s="32" t="s">
        <v>599</v>
      </c>
      <c r="F653" s="32"/>
      <c r="G653" s="32"/>
      <c r="H653" s="61">
        <f>'Daft.Upah'!F14</f>
        <v>51000</v>
      </c>
      <c r="I653" s="51">
        <f>+C653*H653</f>
        <v>30600</v>
      </c>
      <c r="J653" s="45"/>
    </row>
    <row r="654" spans="1:10" ht="15">
      <c r="A654" s="48"/>
      <c r="B654" s="337"/>
      <c r="C654" s="125">
        <v>0.06</v>
      </c>
      <c r="D654" s="48" t="s">
        <v>547</v>
      </c>
      <c r="E654" s="32" t="s">
        <v>550</v>
      </c>
      <c r="F654" s="32"/>
      <c r="G654" s="32"/>
      <c r="H654" s="61">
        <f>'Daft.Upah'!F27</f>
        <v>54000</v>
      </c>
      <c r="I654" s="51">
        <f>+C654*H654</f>
        <v>3240</v>
      </c>
      <c r="J654" s="45"/>
    </row>
    <row r="655" spans="1:10" ht="15">
      <c r="A655" s="48"/>
      <c r="B655" s="337"/>
      <c r="C655" s="125">
        <v>0.075</v>
      </c>
      <c r="D655" s="48" t="s">
        <v>547</v>
      </c>
      <c r="E655" s="32" t="s">
        <v>551</v>
      </c>
      <c r="F655" s="32"/>
      <c r="G655" s="32"/>
      <c r="H655" s="61">
        <f>'Daft.Upah'!F34</f>
        <v>48000</v>
      </c>
      <c r="I655" s="51">
        <f>+C655*H655</f>
        <v>3600</v>
      </c>
      <c r="J655" s="45"/>
    </row>
    <row r="656" spans="1:10" ht="15">
      <c r="A656" s="48"/>
      <c r="B656" s="337"/>
      <c r="C656" s="125"/>
      <c r="D656" s="48"/>
      <c r="E656" s="32"/>
      <c r="F656" s="32"/>
      <c r="G656" s="32"/>
      <c r="H656" s="431" t="s">
        <v>1117</v>
      </c>
      <c r="I656" s="139">
        <f>SUM(I652:I655)</f>
        <v>91440</v>
      </c>
      <c r="J656" s="45"/>
    </row>
    <row r="657" spans="1:10" ht="15">
      <c r="A657" s="48"/>
      <c r="B657" s="337"/>
      <c r="C657" s="125"/>
      <c r="D657" s="48"/>
      <c r="E657" s="32"/>
      <c r="F657" s="32"/>
      <c r="G657" s="32"/>
      <c r="H657" s="140"/>
      <c r="I657" s="51"/>
      <c r="J657" s="45"/>
    </row>
    <row r="658" spans="1:10" ht="15">
      <c r="A658" s="48"/>
      <c r="B658" s="337"/>
      <c r="C658" s="125"/>
      <c r="D658" s="32"/>
      <c r="E658" s="32"/>
      <c r="F658" s="32"/>
      <c r="G658" s="32"/>
      <c r="H658" s="431" t="s">
        <v>1120</v>
      </c>
      <c r="I658" s="432">
        <f>ROUNDDOWN(J658,)</f>
        <v>480843</v>
      </c>
      <c r="J658" s="429">
        <f>SUM(I646:I656)/2</f>
        <v>480843.2</v>
      </c>
    </row>
    <row r="659" spans="1:10" ht="15">
      <c r="A659" s="48"/>
      <c r="B659" s="337" t="s">
        <v>352</v>
      </c>
      <c r="C659" s="125"/>
      <c r="D659" s="43"/>
      <c r="E659" s="44" t="s">
        <v>839</v>
      </c>
      <c r="F659" s="32"/>
      <c r="G659" s="32"/>
      <c r="H659" s="61"/>
      <c r="I659" s="45"/>
      <c r="J659" s="45"/>
    </row>
    <row r="660" spans="1:10" ht="15">
      <c r="A660" s="48"/>
      <c r="B660" s="337"/>
      <c r="C660" s="362" t="s">
        <v>1404</v>
      </c>
      <c r="D660" s="43"/>
      <c r="E660" s="44"/>
      <c r="F660" s="32"/>
      <c r="G660" s="32"/>
      <c r="H660" s="61"/>
      <c r="I660" s="45"/>
      <c r="J660" s="45"/>
    </row>
    <row r="661" spans="1:10" ht="15">
      <c r="A661" s="48"/>
      <c r="B661" s="337"/>
      <c r="C661" s="125">
        <v>1.2</v>
      </c>
      <c r="D661" s="48" t="s">
        <v>916</v>
      </c>
      <c r="E661" s="32" t="s">
        <v>651</v>
      </c>
      <c r="F661" s="32"/>
      <c r="G661" s="32"/>
      <c r="H661" s="61">
        <f>'daftar harga bahan'!F14</f>
        <v>125000</v>
      </c>
      <c r="I661" s="51">
        <f>+C661*H661</f>
        <v>150000</v>
      </c>
      <c r="J661" s="45"/>
    </row>
    <row r="662" spans="1:10" ht="15">
      <c r="A662" s="48"/>
      <c r="B662" s="337"/>
      <c r="C662" s="125">
        <v>0.432</v>
      </c>
      <c r="D662" s="48" t="s">
        <v>916</v>
      </c>
      <c r="E662" s="32" t="s">
        <v>645</v>
      </c>
      <c r="F662" s="32"/>
      <c r="G662" s="32"/>
      <c r="H662" s="61">
        <f>'daftar harga bahan'!F38</f>
        <v>68000</v>
      </c>
      <c r="I662" s="51">
        <f>+C662*H662</f>
        <v>29376</v>
      </c>
      <c r="J662" s="45"/>
    </row>
    <row r="663" spans="1:10" ht="15">
      <c r="A663" s="48"/>
      <c r="B663" s="337"/>
      <c r="C663" s="125"/>
      <c r="D663" s="48"/>
      <c r="E663" s="32"/>
      <c r="F663" s="32"/>
      <c r="G663" s="32"/>
      <c r="H663" s="431" t="s">
        <v>1115</v>
      </c>
      <c r="I663" s="139">
        <f>SUM(I661:I662)</f>
        <v>179376</v>
      </c>
      <c r="J663" s="45"/>
    </row>
    <row r="664" spans="1:10" ht="15">
      <c r="A664" s="48"/>
      <c r="B664" s="337"/>
      <c r="C664" s="434" t="s">
        <v>1116</v>
      </c>
      <c r="D664" s="32"/>
      <c r="E664" s="32"/>
      <c r="F664" s="32"/>
      <c r="G664" s="32"/>
      <c r="H664" s="61"/>
      <c r="I664" s="51"/>
      <c r="J664" s="45"/>
    </row>
    <row r="665" spans="1:10" ht="15">
      <c r="A665" s="55"/>
      <c r="B665" s="337" t="s">
        <v>655</v>
      </c>
      <c r="C665" s="125">
        <v>0.7</v>
      </c>
      <c r="D665" s="48" t="s">
        <v>547</v>
      </c>
      <c r="E665" s="32" t="s">
        <v>549</v>
      </c>
      <c r="F665" s="32"/>
      <c r="G665" s="32"/>
      <c r="H665" s="61">
        <f>'Daft.Upah'!F10</f>
        <v>36000</v>
      </c>
      <c r="I665" s="51">
        <f>+C665*H665</f>
        <v>25200</v>
      </c>
      <c r="J665" s="45"/>
    </row>
    <row r="666" spans="1:10" ht="15">
      <c r="A666" s="48"/>
      <c r="B666" s="337"/>
      <c r="C666" s="125">
        <v>0.39</v>
      </c>
      <c r="D666" s="48" t="s">
        <v>547</v>
      </c>
      <c r="E666" s="32" t="s">
        <v>599</v>
      </c>
      <c r="F666" s="32"/>
      <c r="G666" s="32"/>
      <c r="H666" s="61">
        <f>'Daft.Upah'!F14</f>
        <v>51000</v>
      </c>
      <c r="I666" s="51">
        <f>+C666*H666</f>
        <v>19890</v>
      </c>
      <c r="J666" s="45"/>
    </row>
    <row r="667" spans="1:10" ht="15">
      <c r="A667" s="48"/>
      <c r="B667" s="337"/>
      <c r="C667" s="125">
        <v>0.039</v>
      </c>
      <c r="D667" s="48" t="s">
        <v>547</v>
      </c>
      <c r="E667" s="32" t="s">
        <v>550</v>
      </c>
      <c r="F667" s="32"/>
      <c r="G667" s="32"/>
      <c r="H667" s="61">
        <f>'Daft.Upah'!F27</f>
        <v>54000</v>
      </c>
      <c r="I667" s="51">
        <f>+C667*H667</f>
        <v>2106</v>
      </c>
      <c r="J667" s="45"/>
    </row>
    <row r="668" spans="1:10" ht="15">
      <c r="A668" s="48"/>
      <c r="B668" s="337"/>
      <c r="C668" s="125">
        <v>0.039</v>
      </c>
      <c r="D668" s="48" t="s">
        <v>547</v>
      </c>
      <c r="E668" s="32" t="s">
        <v>551</v>
      </c>
      <c r="F668" s="32"/>
      <c r="G668" s="32"/>
      <c r="H668" s="61">
        <f>'Daft.Upah'!F34</f>
        <v>48000</v>
      </c>
      <c r="I668" s="51">
        <f>+C668*H668</f>
        <v>1872</v>
      </c>
      <c r="J668" s="45"/>
    </row>
    <row r="669" spans="1:10" ht="15">
      <c r="A669" s="48"/>
      <c r="B669" s="337"/>
      <c r="C669" s="125"/>
      <c r="D669" s="48"/>
      <c r="E669" s="32"/>
      <c r="F669" s="32"/>
      <c r="G669" s="32"/>
      <c r="H669" s="431" t="s">
        <v>1117</v>
      </c>
      <c r="I669" s="139">
        <f>SUM(I665:I668)</f>
        <v>49068</v>
      </c>
      <c r="J669" s="45"/>
    </row>
    <row r="670" spans="1:10" ht="6" customHeight="1">
      <c r="A670" s="48"/>
      <c r="B670" s="337"/>
      <c r="C670" s="125"/>
      <c r="D670" s="48"/>
      <c r="E670" s="32"/>
      <c r="F670" s="32"/>
      <c r="G670" s="32"/>
      <c r="H670" s="61"/>
      <c r="I670" s="51"/>
      <c r="J670" s="45"/>
    </row>
    <row r="671" spans="1:10" ht="15">
      <c r="A671" s="48"/>
      <c r="B671" s="337"/>
      <c r="C671" s="125"/>
      <c r="D671" s="48"/>
      <c r="E671" s="32"/>
      <c r="F671" s="32"/>
      <c r="G671" s="32"/>
      <c r="H671" s="431" t="s">
        <v>1120</v>
      </c>
      <c r="I671" s="432">
        <f>ROUNDDOWN(J671,)</f>
        <v>228444</v>
      </c>
      <c r="J671" s="139">
        <f>SUM(I661:I669)/2</f>
        <v>228444</v>
      </c>
    </row>
    <row r="672" spans="1:10" ht="15" customHeight="1">
      <c r="A672" s="48"/>
      <c r="B672" s="337" t="s">
        <v>1426</v>
      </c>
      <c r="C672" s="125"/>
      <c r="D672" s="43"/>
      <c r="E672" s="44" t="s">
        <v>1427</v>
      </c>
      <c r="F672" s="32"/>
      <c r="G672" s="32"/>
      <c r="H672" s="61"/>
      <c r="I672" s="45"/>
      <c r="J672" s="45"/>
    </row>
    <row r="673" spans="1:10" ht="15" customHeight="1">
      <c r="A673" s="48"/>
      <c r="B673" s="337"/>
      <c r="C673" s="362" t="s">
        <v>1404</v>
      </c>
      <c r="D673" s="43"/>
      <c r="E673" s="44"/>
      <c r="F673" s="32"/>
      <c r="G673" s="32"/>
      <c r="H673" s="61"/>
      <c r="I673" s="45"/>
      <c r="J673" s="45"/>
    </row>
    <row r="674" spans="1:10" ht="15" customHeight="1">
      <c r="A674" s="48"/>
      <c r="B674" s="337"/>
      <c r="C674" s="125">
        <v>1.1</v>
      </c>
      <c r="D674" s="48" t="s">
        <v>916</v>
      </c>
      <c r="E674" s="32" t="s">
        <v>1135</v>
      </c>
      <c r="F674" s="32"/>
      <c r="G674" s="32"/>
      <c r="H674" s="61">
        <f>'daftar harga bahan'!F24</f>
        <v>238000</v>
      </c>
      <c r="I674" s="51">
        <f>+C674*H674</f>
        <v>261800.00000000003</v>
      </c>
      <c r="J674" s="45"/>
    </row>
    <row r="675" spans="1:10" ht="15" customHeight="1">
      <c r="A675" s="48"/>
      <c r="B675" s="337"/>
      <c r="C675" s="125"/>
      <c r="D675" s="48"/>
      <c r="E675" s="32"/>
      <c r="F675" s="32"/>
      <c r="G675" s="32"/>
      <c r="H675" s="431" t="s">
        <v>1115</v>
      </c>
      <c r="I675" s="139">
        <f>SUM(I674:I674)</f>
        <v>261800.00000000003</v>
      </c>
      <c r="J675" s="45"/>
    </row>
    <row r="676" spans="1:10" ht="15" customHeight="1">
      <c r="A676" s="48"/>
      <c r="B676" s="337"/>
      <c r="C676" s="348" t="s">
        <v>1428</v>
      </c>
      <c r="D676" s="48"/>
      <c r="E676" s="32"/>
      <c r="F676" s="32"/>
      <c r="G676" s="32"/>
      <c r="H676" s="431"/>
      <c r="I676" s="139"/>
      <c r="J676" s="45"/>
    </row>
    <row r="677" spans="1:10" ht="15" customHeight="1">
      <c r="A677" s="48"/>
      <c r="B677" s="337"/>
      <c r="C677" s="125">
        <v>0.01</v>
      </c>
      <c r="D677" s="48" t="s">
        <v>560</v>
      </c>
      <c r="E677" s="32" t="s">
        <v>1429</v>
      </c>
      <c r="F677" s="32"/>
      <c r="G677" s="32"/>
      <c r="H677" s="430">
        <f>'daftar harga bahan'!F525</f>
        <v>1025000</v>
      </c>
      <c r="I677" s="51">
        <f>+C677*H677</f>
        <v>10250</v>
      </c>
      <c r="J677" s="45"/>
    </row>
    <row r="678" spans="1:10" ht="15" customHeight="1">
      <c r="A678" s="48"/>
      <c r="B678" s="337"/>
      <c r="C678" s="125">
        <v>0.715</v>
      </c>
      <c r="D678" s="48" t="s">
        <v>278</v>
      </c>
      <c r="E678" s="32" t="s">
        <v>1368</v>
      </c>
      <c r="F678" s="32"/>
      <c r="G678" s="32"/>
      <c r="H678" s="430">
        <f>'daftar harga bahan'!F493</f>
        <v>4500</v>
      </c>
      <c r="I678" s="51">
        <f>+C678*H678</f>
        <v>3217.5</v>
      </c>
      <c r="J678" s="45"/>
    </row>
    <row r="679" spans="1:10" ht="15" customHeight="1">
      <c r="A679" s="48"/>
      <c r="B679" s="337"/>
      <c r="C679" s="125">
        <v>0.021</v>
      </c>
      <c r="D679" s="48" t="s">
        <v>278</v>
      </c>
      <c r="E679" s="32" t="s">
        <v>927</v>
      </c>
      <c r="F679" s="32"/>
      <c r="G679" s="32"/>
      <c r="H679" s="430">
        <f>'daftar harga bahan'!F495</f>
        <v>22000</v>
      </c>
      <c r="I679" s="51">
        <f>+C679*H679</f>
        <v>462.00000000000006</v>
      </c>
      <c r="J679" s="45"/>
    </row>
    <row r="680" spans="1:10" ht="15" customHeight="1">
      <c r="A680" s="48"/>
      <c r="B680" s="337"/>
      <c r="C680" s="125">
        <v>0.005</v>
      </c>
      <c r="D680" s="48" t="s">
        <v>306</v>
      </c>
      <c r="E680" s="32" t="s">
        <v>60</v>
      </c>
      <c r="F680" s="32"/>
      <c r="G680" s="32"/>
      <c r="H680" s="430">
        <f>'daftar harga bahan'!F496</f>
        <v>22100</v>
      </c>
      <c r="I680" s="51">
        <f>+C680*H680</f>
        <v>110.5</v>
      </c>
      <c r="J680" s="45"/>
    </row>
    <row r="681" spans="1:10" ht="15" customHeight="1">
      <c r="A681" s="48"/>
      <c r="B681" s="337"/>
      <c r="C681" s="125"/>
      <c r="D681" s="48"/>
      <c r="E681" s="32"/>
      <c r="F681" s="32"/>
      <c r="G681" s="32"/>
      <c r="H681" s="431" t="s">
        <v>1119</v>
      </c>
      <c r="I681" s="139">
        <f>SUM(I677:I680)</f>
        <v>14040</v>
      </c>
      <c r="J681" s="45"/>
    </row>
    <row r="682" spans="1:10" ht="15" customHeight="1">
      <c r="A682" s="48"/>
      <c r="B682" s="337"/>
      <c r="C682" s="434" t="s">
        <v>1116</v>
      </c>
      <c r="D682" s="32"/>
      <c r="E682" s="32"/>
      <c r="F682" s="32"/>
      <c r="G682" s="32"/>
      <c r="H682" s="61"/>
      <c r="I682" s="51"/>
      <c r="J682" s="45"/>
    </row>
    <row r="683" spans="1:10" ht="15" customHeight="1">
      <c r="A683" s="48"/>
      <c r="B683" s="337" t="s">
        <v>655</v>
      </c>
      <c r="C683" s="125">
        <v>0.009</v>
      </c>
      <c r="D683" s="48" t="s">
        <v>547</v>
      </c>
      <c r="E683" s="32" t="s">
        <v>1129</v>
      </c>
      <c r="F683" s="32"/>
      <c r="G683" s="32"/>
      <c r="H683" s="61">
        <f>'Daft.Upah'!F22</f>
        <v>51000</v>
      </c>
      <c r="I683" s="51">
        <f>+C683*H683</f>
        <v>458.99999999999994</v>
      </c>
      <c r="J683" s="45"/>
    </row>
    <row r="684" spans="1:10" ht="15" customHeight="1">
      <c r="A684" s="48"/>
      <c r="B684" s="337"/>
      <c r="C684" s="125">
        <v>0.009</v>
      </c>
      <c r="D684" s="48" t="s">
        <v>547</v>
      </c>
      <c r="E684" s="32" t="s">
        <v>165</v>
      </c>
      <c r="F684" s="32"/>
      <c r="G684" s="32"/>
      <c r="H684" s="61">
        <f>'Daft.Upah'!F25</f>
        <v>42000</v>
      </c>
      <c r="I684" s="51">
        <f>+C684*H684</f>
        <v>377.99999999999994</v>
      </c>
      <c r="J684" s="45"/>
    </row>
    <row r="685" spans="1:10" ht="15" customHeight="1">
      <c r="A685" s="48"/>
      <c r="B685" s="337"/>
      <c r="C685" s="125">
        <v>0.005</v>
      </c>
      <c r="D685" s="48" t="s">
        <v>547</v>
      </c>
      <c r="E685" s="32" t="s">
        <v>549</v>
      </c>
      <c r="F685" s="32"/>
      <c r="G685" s="32"/>
      <c r="H685" s="61">
        <f>'Daft.Upah'!F10</f>
        <v>36000</v>
      </c>
      <c r="I685" s="51">
        <f>+C685*H685</f>
        <v>180</v>
      </c>
      <c r="J685" s="45"/>
    </row>
    <row r="686" spans="1:10" ht="15" customHeight="1">
      <c r="A686" s="48"/>
      <c r="B686" s="337"/>
      <c r="C686" s="125">
        <v>0.0023</v>
      </c>
      <c r="D686" s="48" t="s">
        <v>547</v>
      </c>
      <c r="E686" s="32" t="s">
        <v>551</v>
      </c>
      <c r="F686" s="32"/>
      <c r="G686" s="32"/>
      <c r="H686" s="61">
        <f>'Daft.Upah'!F34</f>
        <v>48000</v>
      </c>
      <c r="I686" s="51">
        <f>+C686*H686</f>
        <v>110.39999999999999</v>
      </c>
      <c r="J686" s="45"/>
    </row>
    <row r="687" spans="1:10" ht="15" customHeight="1">
      <c r="A687" s="48"/>
      <c r="B687" s="337"/>
      <c r="C687" s="125"/>
      <c r="D687" s="48"/>
      <c r="E687" s="32"/>
      <c r="F687" s="32"/>
      <c r="G687" s="32"/>
      <c r="H687" s="431" t="s">
        <v>1117</v>
      </c>
      <c r="I687" s="139">
        <f>SUM(I683:I686)</f>
        <v>1127.3999999999999</v>
      </c>
      <c r="J687" s="45"/>
    </row>
    <row r="688" spans="1:10" ht="15" customHeight="1">
      <c r="A688" s="48"/>
      <c r="B688" s="337"/>
      <c r="C688" s="125"/>
      <c r="D688" s="48"/>
      <c r="E688" s="32"/>
      <c r="F688" s="32"/>
      <c r="G688" s="32"/>
      <c r="H688" s="61"/>
      <c r="I688" s="51"/>
      <c r="J688" s="45"/>
    </row>
    <row r="689" spans="1:10" ht="15" customHeight="1">
      <c r="A689" s="48"/>
      <c r="B689" s="337"/>
      <c r="C689" s="125"/>
      <c r="D689" s="48"/>
      <c r="E689" s="32"/>
      <c r="F689" s="32"/>
      <c r="G689" s="32"/>
      <c r="H689" s="431" t="s">
        <v>1120</v>
      </c>
      <c r="I689" s="432">
        <f>ROUNDDOWN(J689,)</f>
        <v>276967</v>
      </c>
      <c r="J689" s="139">
        <f>SUM(I674:I687)/2</f>
        <v>276967.4</v>
      </c>
    </row>
    <row r="690" spans="1:10" ht="5.25" customHeight="1">
      <c r="A690" s="48"/>
      <c r="B690" s="337"/>
      <c r="C690" s="125"/>
      <c r="D690" s="48"/>
      <c r="E690" s="32"/>
      <c r="F690" s="32"/>
      <c r="G690" s="32"/>
      <c r="H690" s="431"/>
      <c r="I690" s="432"/>
      <c r="J690" s="139"/>
    </row>
    <row r="691" spans="1:10" ht="15">
      <c r="A691" s="48"/>
      <c r="B691" s="337" t="s">
        <v>354</v>
      </c>
      <c r="C691" s="125"/>
      <c r="D691" s="43"/>
      <c r="E691" s="44" t="s">
        <v>889</v>
      </c>
      <c r="F691" s="32"/>
      <c r="G691" s="32"/>
      <c r="H691" s="61"/>
      <c r="I691" s="45"/>
      <c r="J691" s="45"/>
    </row>
    <row r="692" spans="1:10" ht="15">
      <c r="A692" s="48"/>
      <c r="B692" s="337"/>
      <c r="C692" s="125"/>
      <c r="D692" s="43"/>
      <c r="E692" s="44" t="s">
        <v>78</v>
      </c>
      <c r="F692" s="32"/>
      <c r="G692" s="32"/>
      <c r="H692" s="61"/>
      <c r="I692" s="49"/>
      <c r="J692" s="45"/>
    </row>
    <row r="693" spans="1:10" ht="15">
      <c r="A693" s="48"/>
      <c r="B693" s="337"/>
      <c r="C693" s="362" t="s">
        <v>1404</v>
      </c>
      <c r="D693" s="43"/>
      <c r="E693" s="44"/>
      <c r="F693" s="32"/>
      <c r="G693" s="32"/>
      <c r="H693" s="61"/>
      <c r="I693" s="49"/>
      <c r="J693" s="45"/>
    </row>
    <row r="694" spans="1:10" ht="15">
      <c r="A694" s="48"/>
      <c r="B694" s="337"/>
      <c r="C694" s="125">
        <v>0.48</v>
      </c>
      <c r="D694" s="127" t="s">
        <v>916</v>
      </c>
      <c r="E694" s="128" t="s">
        <v>651</v>
      </c>
      <c r="F694" s="128"/>
      <c r="G694" s="128"/>
      <c r="H694" s="356">
        <f>'daftar harga bahan'!F14</f>
        <v>125000</v>
      </c>
      <c r="I694" s="51">
        <f aca="true" t="shared" si="3" ref="I694:I699">+C694*H694</f>
        <v>60000</v>
      </c>
      <c r="J694" s="45"/>
    </row>
    <row r="695" spans="1:10" ht="15">
      <c r="A695" s="48"/>
      <c r="B695" s="337"/>
      <c r="C695" s="125">
        <v>126</v>
      </c>
      <c r="D695" s="127" t="s">
        <v>315</v>
      </c>
      <c r="E695" s="128" t="s">
        <v>656</v>
      </c>
      <c r="F695" s="128"/>
      <c r="G695" s="128"/>
      <c r="H695" s="356">
        <f>'daftar harga bahan'!F257</f>
        <v>12200</v>
      </c>
      <c r="I695" s="51">
        <f t="shared" si="3"/>
        <v>1537200</v>
      </c>
      <c r="J695" s="45"/>
    </row>
    <row r="696" spans="1:10" ht="15">
      <c r="A696" s="48"/>
      <c r="B696" s="337"/>
      <c r="C696" s="125">
        <v>194</v>
      </c>
      <c r="D696" s="48" t="s">
        <v>315</v>
      </c>
      <c r="E696" s="32" t="s">
        <v>657</v>
      </c>
      <c r="F696" s="32"/>
      <c r="G696" s="32"/>
      <c r="H696" s="61">
        <f>H605</f>
        <v>1550</v>
      </c>
      <c r="I696" s="51">
        <f t="shared" si="3"/>
        <v>300700</v>
      </c>
      <c r="J696" s="45"/>
    </row>
    <row r="697" spans="1:10" ht="15">
      <c r="A697" s="48"/>
      <c r="B697" s="337"/>
      <c r="C697" s="125">
        <v>0.312</v>
      </c>
      <c r="D697" s="48" t="s">
        <v>916</v>
      </c>
      <c r="E697" s="32" t="s">
        <v>148</v>
      </c>
      <c r="F697" s="32"/>
      <c r="G697" s="32"/>
      <c r="H697" s="61">
        <f>'daftar harga bahan'!F34</f>
        <v>250000</v>
      </c>
      <c r="I697" s="51">
        <f t="shared" si="3"/>
        <v>78000</v>
      </c>
      <c r="J697" s="45"/>
    </row>
    <row r="698" spans="1:10" ht="15">
      <c r="A698" s="48"/>
      <c r="B698" s="337"/>
      <c r="C698" s="125">
        <v>0.468</v>
      </c>
      <c r="D698" s="48" t="s">
        <v>916</v>
      </c>
      <c r="E698" s="32" t="s">
        <v>544</v>
      </c>
      <c r="F698" s="32"/>
      <c r="G698" s="32"/>
      <c r="H698" s="61">
        <f>'daftar harga bahan'!F19</f>
        <v>274000</v>
      </c>
      <c r="I698" s="51">
        <f t="shared" si="3"/>
        <v>128232.00000000001</v>
      </c>
      <c r="J698" s="45"/>
    </row>
    <row r="699" spans="1:10" ht="15">
      <c r="A699" s="32"/>
      <c r="B699" s="337"/>
      <c r="C699" s="125">
        <v>1.8</v>
      </c>
      <c r="D699" s="48" t="s">
        <v>315</v>
      </c>
      <c r="E699" s="32" t="s">
        <v>658</v>
      </c>
      <c r="F699" s="32"/>
      <c r="G699" s="32"/>
      <c r="H699" s="61">
        <f>'daftar harga bahan'!F270</f>
        <v>20000</v>
      </c>
      <c r="I699" s="51">
        <f t="shared" si="3"/>
        <v>36000</v>
      </c>
      <c r="J699" s="45"/>
    </row>
    <row r="700" spans="1:10" ht="15">
      <c r="A700" s="32"/>
      <c r="B700" s="337"/>
      <c r="C700" s="125"/>
      <c r="D700" s="48"/>
      <c r="E700" s="32"/>
      <c r="F700" s="32"/>
      <c r="G700" s="32"/>
      <c r="H700" s="431" t="s">
        <v>1115</v>
      </c>
      <c r="I700" s="139">
        <f>SUM(I694:I699)</f>
        <v>2140132</v>
      </c>
      <c r="J700" s="45"/>
    </row>
    <row r="701" spans="1:10" ht="15">
      <c r="A701" s="32"/>
      <c r="B701" s="337"/>
      <c r="C701" s="434" t="s">
        <v>1116</v>
      </c>
      <c r="D701" s="48"/>
      <c r="E701" s="32"/>
      <c r="F701" s="32"/>
      <c r="G701" s="32"/>
      <c r="H701" s="61"/>
      <c r="I701" s="51"/>
      <c r="J701" s="45"/>
    </row>
    <row r="702" spans="1:10" ht="15">
      <c r="A702" s="32"/>
      <c r="B702" s="337"/>
      <c r="C702" s="125">
        <v>3</v>
      </c>
      <c r="D702" s="48" t="s">
        <v>547</v>
      </c>
      <c r="E702" s="32" t="s">
        <v>549</v>
      </c>
      <c r="F702" s="32"/>
      <c r="G702" s="32"/>
      <c r="H702" s="61">
        <f>'Daft.Upah'!F10</f>
        <v>36000</v>
      </c>
      <c r="I702" s="51">
        <f>+C702*H702</f>
        <v>108000</v>
      </c>
      <c r="J702" s="45"/>
    </row>
    <row r="703" spans="1:10" ht="15">
      <c r="A703" s="32"/>
      <c r="B703" s="337"/>
      <c r="C703" s="125">
        <v>0.85</v>
      </c>
      <c r="D703" s="48" t="s">
        <v>547</v>
      </c>
      <c r="E703" s="32" t="s">
        <v>599</v>
      </c>
      <c r="F703" s="32"/>
      <c r="G703" s="32"/>
      <c r="H703" s="61">
        <f>'Daft.Upah'!F14</f>
        <v>51000</v>
      </c>
      <c r="I703" s="51">
        <f>+C703*H703</f>
        <v>43350</v>
      </c>
      <c r="J703" s="45"/>
    </row>
    <row r="704" spans="1:10" ht="15">
      <c r="A704" s="32"/>
      <c r="B704" s="337"/>
      <c r="C704" s="125">
        <v>0.085</v>
      </c>
      <c r="D704" s="48" t="s">
        <v>547</v>
      </c>
      <c r="E704" s="32" t="s">
        <v>550</v>
      </c>
      <c r="F704" s="32"/>
      <c r="G704" s="32"/>
      <c r="H704" s="61">
        <f>'Daft.Upah'!F27</f>
        <v>54000</v>
      </c>
      <c r="I704" s="51">
        <f>+C704*H704</f>
        <v>4590</v>
      </c>
      <c r="J704" s="45"/>
    </row>
    <row r="705" spans="1:10" ht="15">
      <c r="A705" s="32"/>
      <c r="B705" s="337"/>
      <c r="C705" s="125">
        <v>0.015</v>
      </c>
      <c r="D705" s="48" t="s">
        <v>547</v>
      </c>
      <c r="E705" s="32" t="s">
        <v>551</v>
      </c>
      <c r="F705" s="32"/>
      <c r="G705" s="32"/>
      <c r="H705" s="61">
        <f>'Daft.Upah'!F34</f>
        <v>48000</v>
      </c>
      <c r="I705" s="51">
        <f>+C705*H705</f>
        <v>720</v>
      </c>
      <c r="J705" s="45"/>
    </row>
    <row r="706" spans="1:10" ht="15">
      <c r="A706" s="32"/>
      <c r="B706" s="337"/>
      <c r="C706" s="125"/>
      <c r="D706" s="48"/>
      <c r="E706" s="32"/>
      <c r="F706" s="32"/>
      <c r="G706" s="32"/>
      <c r="H706" s="431" t="s">
        <v>1117</v>
      </c>
      <c r="I706" s="139">
        <f>SUM(I702:I705)</f>
        <v>156660</v>
      </c>
      <c r="J706" s="45"/>
    </row>
    <row r="707" spans="1:10" ht="5.25" customHeight="1">
      <c r="A707" s="32"/>
      <c r="B707" s="337"/>
      <c r="C707" s="125"/>
      <c r="D707" s="48"/>
      <c r="E707" s="32"/>
      <c r="F707" s="32"/>
      <c r="G707" s="32"/>
      <c r="H707" s="61"/>
      <c r="I707" s="51"/>
      <c r="J707" s="45"/>
    </row>
    <row r="708" spans="1:10" ht="15">
      <c r="A708" s="48"/>
      <c r="B708" s="337"/>
      <c r="C708" s="125"/>
      <c r="D708" s="32"/>
      <c r="E708" s="32"/>
      <c r="F708" s="32"/>
      <c r="G708" s="32"/>
      <c r="H708" s="431" t="s">
        <v>1120</v>
      </c>
      <c r="I708" s="432">
        <f>ROUNDDOWN(J708,)</f>
        <v>2296792</v>
      </c>
      <c r="J708" s="139">
        <f>SUM(I694:I706)/2</f>
        <v>2296792</v>
      </c>
    </row>
    <row r="709" spans="1:9" ht="15">
      <c r="A709" s="48"/>
      <c r="B709" s="337" t="s">
        <v>355</v>
      </c>
      <c r="C709" s="125"/>
      <c r="D709" s="43"/>
      <c r="E709" s="44" t="s">
        <v>840</v>
      </c>
      <c r="F709" s="32"/>
      <c r="G709" s="32"/>
      <c r="H709" s="61"/>
      <c r="I709" s="45"/>
    </row>
    <row r="710" spans="1:10" ht="15">
      <c r="A710" s="48"/>
      <c r="B710" s="337"/>
      <c r="C710" s="362" t="s">
        <v>1404</v>
      </c>
      <c r="D710" s="43"/>
      <c r="E710" s="44"/>
      <c r="F710" s="32"/>
      <c r="G710" s="32"/>
      <c r="H710" s="61"/>
      <c r="I710" s="45"/>
      <c r="J710" s="45"/>
    </row>
    <row r="711" spans="1:10" ht="15">
      <c r="A711" s="48"/>
      <c r="B711" s="337"/>
      <c r="C711" s="125">
        <v>0.45</v>
      </c>
      <c r="D711" s="48" t="s">
        <v>916</v>
      </c>
      <c r="E711" s="32" t="s">
        <v>642</v>
      </c>
      <c r="F711" s="32"/>
      <c r="G711" s="32"/>
      <c r="H711" s="61">
        <f>'daftar harga bahan'!F14</f>
        <v>125000</v>
      </c>
      <c r="I711" s="51">
        <f>+C711*H711</f>
        <v>56250</v>
      </c>
      <c r="J711" s="45"/>
    </row>
    <row r="712" spans="1:10" ht="15">
      <c r="A712" s="48"/>
      <c r="B712" s="337"/>
      <c r="C712" s="125">
        <v>194</v>
      </c>
      <c r="D712" s="48" t="s">
        <v>315</v>
      </c>
      <c r="E712" s="32" t="s">
        <v>657</v>
      </c>
      <c r="F712" s="32"/>
      <c r="G712" s="32"/>
      <c r="H712" s="61">
        <f>'daftar harga bahan'!F53</f>
        <v>1750</v>
      </c>
      <c r="I712" s="51">
        <f>+C712*H712</f>
        <v>339500</v>
      </c>
      <c r="J712" s="45"/>
    </row>
    <row r="713" spans="1:10" ht="15">
      <c r="A713" s="48"/>
      <c r="B713" s="337"/>
      <c r="C713" s="125">
        <v>0.312</v>
      </c>
      <c r="D713" s="48" t="s">
        <v>916</v>
      </c>
      <c r="E713" s="32" t="s">
        <v>597</v>
      </c>
      <c r="F713" s="32"/>
      <c r="G713" s="32"/>
      <c r="H713" s="61">
        <f>'daftar harga bahan'!F37</f>
        <v>230000</v>
      </c>
      <c r="I713" s="51">
        <f>+C713*H713</f>
        <v>71760</v>
      </c>
      <c r="J713" s="45"/>
    </row>
    <row r="714" spans="1:10" ht="15">
      <c r="A714" s="48"/>
      <c r="B714" s="337"/>
      <c r="C714" s="125">
        <v>0.468</v>
      </c>
      <c r="D714" s="48" t="s">
        <v>916</v>
      </c>
      <c r="E714" s="32" t="s">
        <v>544</v>
      </c>
      <c r="F714" s="32"/>
      <c r="G714" s="32"/>
      <c r="H714" s="61">
        <f>'daftar harga bahan'!F19</f>
        <v>274000</v>
      </c>
      <c r="I714" s="51">
        <f>+C714*H714</f>
        <v>128232.00000000001</v>
      </c>
      <c r="J714" s="45"/>
    </row>
    <row r="715" spans="1:10" ht="15">
      <c r="A715" s="48"/>
      <c r="C715" s="125"/>
      <c r="D715" s="45"/>
      <c r="E715" s="45"/>
      <c r="F715" s="45"/>
      <c r="G715" s="45"/>
      <c r="H715" s="431" t="s">
        <v>1115</v>
      </c>
      <c r="I715" s="432">
        <f>SUM(I711:I714)</f>
        <v>595742</v>
      </c>
      <c r="J715" s="45"/>
    </row>
    <row r="716" spans="1:10" ht="15">
      <c r="A716" s="48"/>
      <c r="C716" s="434" t="s">
        <v>1116</v>
      </c>
      <c r="D716" s="45"/>
      <c r="E716" s="45"/>
      <c r="F716" s="45"/>
      <c r="G716" s="45"/>
      <c r="H716" s="45"/>
      <c r="I716" s="45"/>
      <c r="J716" s="45"/>
    </row>
    <row r="717" spans="1:10" ht="15">
      <c r="A717" s="48"/>
      <c r="B717" s="337"/>
      <c r="C717" s="125">
        <v>2.38</v>
      </c>
      <c r="D717" s="48" t="s">
        <v>547</v>
      </c>
      <c r="E717" s="32" t="s">
        <v>549</v>
      </c>
      <c r="F717" s="32"/>
      <c r="G717" s="32"/>
      <c r="H717" s="61">
        <f>'Daft.Upah'!F10</f>
        <v>36000</v>
      </c>
      <c r="I717" s="51">
        <f>+C717*H717</f>
        <v>85680</v>
      </c>
      <c r="J717" s="45"/>
    </row>
    <row r="718" spans="1:10" ht="15">
      <c r="A718" s="48"/>
      <c r="B718" s="337"/>
      <c r="C718" s="125">
        <v>0.3</v>
      </c>
      <c r="D718" s="48" t="s">
        <v>547</v>
      </c>
      <c r="E718" s="32" t="s">
        <v>599</v>
      </c>
      <c r="F718" s="32"/>
      <c r="G718" s="32"/>
      <c r="H718" s="61">
        <f>'Daft.Upah'!F14</f>
        <v>51000</v>
      </c>
      <c r="I718" s="51">
        <f>+C718*H718</f>
        <v>15300</v>
      </c>
      <c r="J718" s="45"/>
    </row>
    <row r="719" spans="1:10" ht="15">
      <c r="A719" s="48"/>
      <c r="B719" s="337"/>
      <c r="C719" s="125">
        <v>0.03</v>
      </c>
      <c r="D719" s="48" t="s">
        <v>547</v>
      </c>
      <c r="E719" s="32" t="s">
        <v>550</v>
      </c>
      <c r="F719" s="32"/>
      <c r="G719" s="32"/>
      <c r="H719" s="61">
        <f>'Daft.Upah'!F27</f>
        <v>54000</v>
      </c>
      <c r="I719" s="51">
        <f>+C719*H719</f>
        <v>1620</v>
      </c>
      <c r="J719" s="45"/>
    </row>
    <row r="720" spans="1:10" ht="15">
      <c r="A720" s="48"/>
      <c r="B720" s="337"/>
      <c r="C720" s="125">
        <v>0.08</v>
      </c>
      <c r="D720" s="48" t="s">
        <v>547</v>
      </c>
      <c r="E720" s="32" t="s">
        <v>551</v>
      </c>
      <c r="F720" s="32"/>
      <c r="G720" s="32"/>
      <c r="H720" s="61">
        <f>'Daft.Upah'!F34</f>
        <v>48000</v>
      </c>
      <c r="I720" s="51">
        <f>+C720*H720</f>
        <v>3840</v>
      </c>
      <c r="J720" s="45"/>
    </row>
    <row r="721" spans="1:10" ht="15">
      <c r="A721" s="48"/>
      <c r="B721" s="337"/>
      <c r="C721" s="125"/>
      <c r="D721" s="48"/>
      <c r="E721" s="32"/>
      <c r="F721" s="32"/>
      <c r="G721" s="32"/>
      <c r="H721" s="431" t="s">
        <v>1117</v>
      </c>
      <c r="I721" s="139">
        <f>SUM(I717:I720)</f>
        <v>106440</v>
      </c>
      <c r="J721" s="45"/>
    </row>
    <row r="722" spans="1:10" ht="5.25" customHeight="1">
      <c r="A722" s="48"/>
      <c r="B722" s="337"/>
      <c r="C722" s="125"/>
      <c r="D722" s="48"/>
      <c r="E722" s="32"/>
      <c r="F722" s="32"/>
      <c r="G722" s="32"/>
      <c r="H722" s="61"/>
      <c r="I722" s="51"/>
      <c r="J722" s="45"/>
    </row>
    <row r="723" spans="1:10" ht="15">
      <c r="A723" s="48"/>
      <c r="B723" s="337"/>
      <c r="C723" s="125"/>
      <c r="D723" s="48"/>
      <c r="E723" s="32"/>
      <c r="F723" s="32"/>
      <c r="G723" s="32"/>
      <c r="H723" s="431" t="s">
        <v>1120</v>
      </c>
      <c r="I723" s="432">
        <f>ROUNDDOWN(J723,)</f>
        <v>702182</v>
      </c>
      <c r="J723" s="139">
        <f>SUM(I711:I721)/2</f>
        <v>702182</v>
      </c>
    </row>
    <row r="724" spans="1:10" ht="9" customHeight="1">
      <c r="A724" s="48"/>
      <c r="B724" s="337"/>
      <c r="C724" s="125"/>
      <c r="D724" s="32"/>
      <c r="E724" s="32"/>
      <c r="F724" s="32"/>
      <c r="G724" s="32"/>
      <c r="H724" s="40"/>
      <c r="I724" s="32"/>
      <c r="J724" s="45"/>
    </row>
    <row r="725" spans="1:237" s="45" customFormat="1" ht="15">
      <c r="A725" s="48"/>
      <c r="B725" s="337" t="s">
        <v>356</v>
      </c>
      <c r="C725" s="125"/>
      <c r="D725" s="43"/>
      <c r="E725" s="44" t="s">
        <v>841</v>
      </c>
      <c r="F725" s="32"/>
      <c r="G725" s="32"/>
      <c r="H725" s="61"/>
      <c r="IC725" s="314"/>
    </row>
    <row r="726" spans="1:237" s="45" customFormat="1" ht="15">
      <c r="A726" s="48"/>
      <c r="B726" s="337"/>
      <c r="C726" s="362" t="s">
        <v>1404</v>
      </c>
      <c r="D726" s="43"/>
      <c r="E726" s="44"/>
      <c r="F726" s="32"/>
      <c r="G726" s="32"/>
      <c r="H726" s="61"/>
      <c r="IC726" s="314"/>
    </row>
    <row r="727" spans="1:237" s="55" customFormat="1" ht="15">
      <c r="A727" s="48"/>
      <c r="B727" s="337"/>
      <c r="C727" s="125">
        <v>0.019</v>
      </c>
      <c r="D727" s="48" t="s">
        <v>916</v>
      </c>
      <c r="E727" s="32" t="s">
        <v>1430</v>
      </c>
      <c r="F727" s="32"/>
      <c r="G727" s="32"/>
      <c r="H727" s="61">
        <f>'daftar harga bahan'!F38</f>
        <v>68000</v>
      </c>
      <c r="I727" s="51">
        <f aca="true" t="shared" si="4" ref="I727:I736">+C727*H727</f>
        <v>1292</v>
      </c>
      <c r="IC727" s="32"/>
    </row>
    <row r="728" spans="1:237" s="55" customFormat="1" ht="15">
      <c r="A728" s="48"/>
      <c r="B728" s="337"/>
      <c r="C728" s="125">
        <v>0.094</v>
      </c>
      <c r="D728" s="48" t="s">
        <v>916</v>
      </c>
      <c r="E728" s="32" t="s">
        <v>148</v>
      </c>
      <c r="F728" s="32"/>
      <c r="G728" s="32"/>
      <c r="H728" s="61">
        <f>'daftar harga bahan'!F34</f>
        <v>250000</v>
      </c>
      <c r="I728" s="51">
        <f t="shared" si="4"/>
        <v>23500</v>
      </c>
      <c r="IC728" s="32"/>
    </row>
    <row r="729" spans="1:237" s="55" customFormat="1" ht="15">
      <c r="A729" s="48"/>
      <c r="B729" s="337"/>
      <c r="C729" s="125">
        <v>0.15</v>
      </c>
      <c r="D729" s="48" t="s">
        <v>916</v>
      </c>
      <c r="E729" s="32" t="s">
        <v>544</v>
      </c>
      <c r="F729" s="32"/>
      <c r="G729" s="32"/>
      <c r="H729" s="61">
        <f>'daftar harga bahan'!F19</f>
        <v>274000</v>
      </c>
      <c r="I729" s="51">
        <f t="shared" si="4"/>
        <v>41100</v>
      </c>
      <c r="IC729" s="32"/>
    </row>
    <row r="730" spans="1:237" s="55" customFormat="1" ht="15">
      <c r="A730" s="48"/>
      <c r="B730" s="337"/>
      <c r="C730" s="125">
        <v>60.5</v>
      </c>
      <c r="D730" s="48" t="s">
        <v>315</v>
      </c>
      <c r="E730" s="32" t="s">
        <v>657</v>
      </c>
      <c r="F730" s="32"/>
      <c r="G730" s="32"/>
      <c r="H730" s="61">
        <f>'daftar harga bahan'!F53</f>
        <v>1750</v>
      </c>
      <c r="I730" s="51">
        <f t="shared" si="4"/>
        <v>105875</v>
      </c>
      <c r="IC730" s="32"/>
    </row>
    <row r="731" spans="1:237" s="55" customFormat="1" ht="15">
      <c r="A731" s="48"/>
      <c r="B731" s="337"/>
      <c r="C731" s="125">
        <v>45</v>
      </c>
      <c r="D731" s="48" t="s">
        <v>315</v>
      </c>
      <c r="E731" s="32" t="s">
        <v>656</v>
      </c>
      <c r="F731" s="32"/>
      <c r="G731" s="32"/>
      <c r="H731" s="61">
        <f>+'daftar harga bahan'!F257</f>
        <v>12200</v>
      </c>
      <c r="I731" s="51">
        <f t="shared" si="4"/>
        <v>549000</v>
      </c>
      <c r="IC731" s="32"/>
    </row>
    <row r="732" spans="1:237" s="55" customFormat="1" ht="15">
      <c r="A732" s="48"/>
      <c r="B732" s="337"/>
      <c r="C732" s="125">
        <v>0.9</v>
      </c>
      <c r="D732" s="48" t="s">
        <v>315</v>
      </c>
      <c r="E732" s="32" t="s">
        <v>659</v>
      </c>
      <c r="F732" s="32"/>
      <c r="G732" s="32"/>
      <c r="H732" s="61">
        <f>'daftar harga bahan'!F270</f>
        <v>20000</v>
      </c>
      <c r="I732" s="51">
        <f t="shared" si="4"/>
        <v>18000</v>
      </c>
      <c r="IC732" s="32"/>
    </row>
    <row r="733" spans="1:237" s="55" customFormat="1" ht="15">
      <c r="A733" s="48"/>
      <c r="B733" s="337"/>
      <c r="C733" s="125">
        <v>0.032</v>
      </c>
      <c r="D733" s="48" t="s">
        <v>916</v>
      </c>
      <c r="E733" s="32" t="s">
        <v>1431</v>
      </c>
      <c r="F733" s="32"/>
      <c r="G733" s="32"/>
      <c r="H733" s="61">
        <f>'daftar harga bahan'!F152</f>
        <v>9769000</v>
      </c>
      <c r="I733" s="51">
        <f t="shared" si="4"/>
        <v>312608</v>
      </c>
      <c r="IC733" s="32"/>
    </row>
    <row r="734" spans="1:237" s="55" customFormat="1" ht="15">
      <c r="A734" s="48"/>
      <c r="B734" s="337"/>
      <c r="C734" s="125">
        <v>0.12</v>
      </c>
      <c r="D734" s="48" t="s">
        <v>315</v>
      </c>
      <c r="E734" s="32" t="s">
        <v>1432</v>
      </c>
      <c r="F734" s="32"/>
      <c r="G734" s="32"/>
      <c r="H734" s="61">
        <f>+'daftar harga bahan'!F426</f>
        <v>17500</v>
      </c>
      <c r="I734" s="51">
        <f t="shared" si="4"/>
        <v>2100</v>
      </c>
      <c r="IC734" s="32"/>
    </row>
    <row r="735" spans="1:237" s="55" customFormat="1" ht="15">
      <c r="A735" s="48"/>
      <c r="B735" s="337"/>
      <c r="C735" s="125">
        <v>0.09</v>
      </c>
      <c r="D735" s="48" t="s">
        <v>546</v>
      </c>
      <c r="E735" s="32" t="s">
        <v>661</v>
      </c>
      <c r="F735" s="32"/>
      <c r="G735" s="32"/>
      <c r="H735" s="61">
        <f>'daftar harga bahan'!F517</f>
        <v>24200</v>
      </c>
      <c r="I735" s="51">
        <f t="shared" si="4"/>
        <v>2178</v>
      </c>
      <c r="IC735" s="32"/>
    </row>
    <row r="736" spans="1:237" s="55" customFormat="1" ht="15">
      <c r="A736" s="48"/>
      <c r="B736" s="337"/>
      <c r="C736" s="125">
        <v>0.24</v>
      </c>
      <c r="D736" s="48" t="s">
        <v>315</v>
      </c>
      <c r="E736" s="32" t="s">
        <v>1433</v>
      </c>
      <c r="F736" s="32"/>
      <c r="G736" s="32"/>
      <c r="H736" s="61">
        <f>+'daftar harga bahan'!F382</f>
        <v>21200</v>
      </c>
      <c r="I736" s="51">
        <f t="shared" si="4"/>
        <v>5088</v>
      </c>
      <c r="IC736" s="32"/>
    </row>
    <row r="737" spans="1:237" s="55" customFormat="1" ht="15">
      <c r="A737" s="48"/>
      <c r="B737" s="337"/>
      <c r="C737" s="125"/>
      <c r="D737" s="48"/>
      <c r="E737" s="32"/>
      <c r="F737" s="32"/>
      <c r="G737" s="32"/>
      <c r="H737" s="431" t="s">
        <v>1115</v>
      </c>
      <c r="I737" s="139">
        <f>SUM(I727:I736)</f>
        <v>1060741</v>
      </c>
      <c r="IC737" s="32"/>
    </row>
    <row r="738" spans="1:237" s="55" customFormat="1" ht="15">
      <c r="A738" s="48"/>
      <c r="B738" s="337"/>
      <c r="C738" s="434" t="s">
        <v>1116</v>
      </c>
      <c r="D738" s="48"/>
      <c r="E738" s="32"/>
      <c r="F738" s="32"/>
      <c r="G738" s="32"/>
      <c r="H738" s="61"/>
      <c r="I738" s="51"/>
      <c r="IC738" s="32"/>
    </row>
    <row r="739" spans="1:237" s="55" customFormat="1" ht="15">
      <c r="A739" s="48"/>
      <c r="B739" s="337"/>
      <c r="C739" s="125">
        <v>1</v>
      </c>
      <c r="D739" s="48" t="s">
        <v>547</v>
      </c>
      <c r="E739" s="32" t="s">
        <v>549</v>
      </c>
      <c r="F739" s="32"/>
      <c r="G739" s="32"/>
      <c r="H739" s="61">
        <f>'Daft.Upah'!F10</f>
        <v>36000</v>
      </c>
      <c r="I739" s="51">
        <f>+C739*H739</f>
        <v>36000</v>
      </c>
      <c r="IC739" s="32"/>
    </row>
    <row r="740" spans="1:237" s="55" customFormat="1" ht="15">
      <c r="A740" s="48"/>
      <c r="B740" s="337"/>
      <c r="C740" s="125">
        <v>0.67</v>
      </c>
      <c r="D740" s="48" t="s">
        <v>547</v>
      </c>
      <c r="E740" s="32" t="s">
        <v>599</v>
      </c>
      <c r="F740" s="32"/>
      <c r="G740" s="32"/>
      <c r="H740" s="61">
        <f>'Daft.Upah'!F14</f>
        <v>51000</v>
      </c>
      <c r="I740" s="51">
        <f>+C740*H740</f>
        <v>34170</v>
      </c>
      <c r="IC740" s="32"/>
    </row>
    <row r="741" spans="1:237" s="55" customFormat="1" ht="15">
      <c r="A741" s="48"/>
      <c r="B741" s="337"/>
      <c r="C741" s="125">
        <v>0.067</v>
      </c>
      <c r="D741" s="48" t="s">
        <v>547</v>
      </c>
      <c r="E741" s="32" t="s">
        <v>550</v>
      </c>
      <c r="F741" s="32"/>
      <c r="G741" s="32"/>
      <c r="H741" s="61">
        <f>'Daft.Upah'!F27</f>
        <v>54000</v>
      </c>
      <c r="I741" s="51">
        <f>+C741*H741</f>
        <v>3618</v>
      </c>
      <c r="IC741" s="32"/>
    </row>
    <row r="742" spans="1:237" s="55" customFormat="1" ht="15">
      <c r="A742" s="48"/>
      <c r="B742" s="337"/>
      <c r="C742" s="125">
        <v>0.05</v>
      </c>
      <c r="D742" s="48" t="s">
        <v>547</v>
      </c>
      <c r="E742" s="32" t="s">
        <v>551</v>
      </c>
      <c r="F742" s="32"/>
      <c r="G742" s="32"/>
      <c r="H742" s="61">
        <f>'Daft.Upah'!F34</f>
        <v>48000</v>
      </c>
      <c r="I742" s="51">
        <f>+C742*H742</f>
        <v>2400</v>
      </c>
      <c r="IC742" s="32"/>
    </row>
    <row r="743" spans="1:237" s="55" customFormat="1" ht="15.75" customHeight="1">
      <c r="A743" s="48"/>
      <c r="B743" s="337"/>
      <c r="C743" s="125"/>
      <c r="D743" s="48"/>
      <c r="E743" s="32"/>
      <c r="F743" s="32"/>
      <c r="G743" s="32"/>
      <c r="H743" s="431" t="s">
        <v>1117</v>
      </c>
      <c r="I743" s="139">
        <f>SUM(I739:I742)</f>
        <v>76188</v>
      </c>
      <c r="IC743" s="32"/>
    </row>
    <row r="744" spans="1:237" s="55" customFormat="1" ht="5.25" customHeight="1">
      <c r="A744" s="48"/>
      <c r="B744" s="337"/>
      <c r="C744" s="125"/>
      <c r="D744" s="48"/>
      <c r="E744" s="32"/>
      <c r="F744" s="32"/>
      <c r="G744" s="32"/>
      <c r="H744" s="61"/>
      <c r="I744" s="51"/>
      <c r="IC744" s="32"/>
    </row>
    <row r="745" spans="1:237" s="55" customFormat="1" ht="15">
      <c r="A745" s="48"/>
      <c r="B745" s="337"/>
      <c r="C745" s="125"/>
      <c r="D745" s="48"/>
      <c r="E745" s="32"/>
      <c r="F745" s="32"/>
      <c r="G745" s="32"/>
      <c r="H745" s="431" t="s">
        <v>1120</v>
      </c>
      <c r="I745" s="432">
        <f>ROUNDDOWN(J745,)</f>
        <v>1136929</v>
      </c>
      <c r="J745" s="436">
        <f>SUM(I727:I743)/2</f>
        <v>1136929</v>
      </c>
      <c r="IC745" s="32"/>
    </row>
    <row r="746" spans="1:237" s="55" customFormat="1" ht="7.5" customHeight="1">
      <c r="A746" s="48"/>
      <c r="B746" s="337"/>
      <c r="C746" s="52"/>
      <c r="D746" s="48"/>
      <c r="E746" s="32"/>
      <c r="F746" s="32"/>
      <c r="G746" s="32"/>
      <c r="H746" s="61"/>
      <c r="I746" s="51"/>
      <c r="IC746" s="32"/>
    </row>
    <row r="747" spans="2:237" s="55" customFormat="1" ht="15">
      <c r="B747" s="422" t="s">
        <v>357</v>
      </c>
      <c r="C747" s="126"/>
      <c r="D747" s="32"/>
      <c r="E747" s="44" t="s">
        <v>106</v>
      </c>
      <c r="F747" s="51"/>
      <c r="IC747" s="32"/>
    </row>
    <row r="748" spans="2:237" s="55" customFormat="1" ht="15">
      <c r="B748" s="422"/>
      <c r="C748" s="416" t="s">
        <v>1404</v>
      </c>
      <c r="D748" s="32"/>
      <c r="E748" s="44"/>
      <c r="F748" s="51"/>
      <c r="IC748" s="32"/>
    </row>
    <row r="749" spans="2:237" s="55" customFormat="1" ht="15">
      <c r="B749" s="422"/>
      <c r="C749" s="509">
        <v>1</v>
      </c>
      <c r="D749" s="32" t="s">
        <v>1209</v>
      </c>
      <c r="E749" s="32" t="s">
        <v>1240</v>
      </c>
      <c r="F749" s="51"/>
      <c r="H749" s="54">
        <f>'daftar harga bahan'!F200</f>
        <v>39000</v>
      </c>
      <c r="I749" s="51">
        <f>H749*C749</f>
        <v>39000</v>
      </c>
      <c r="IC749" s="32"/>
    </row>
    <row r="750" spans="2:237" s="55" customFormat="1" ht="15">
      <c r="B750" s="422"/>
      <c r="C750" s="509"/>
      <c r="D750" s="32"/>
      <c r="E750" s="32"/>
      <c r="F750" s="51"/>
      <c r="H750" s="508" t="s">
        <v>1115</v>
      </c>
      <c r="I750" s="432">
        <f>I749</f>
        <v>39000</v>
      </c>
      <c r="IC750" s="32"/>
    </row>
    <row r="751" spans="2:237" s="55" customFormat="1" ht="15">
      <c r="B751" s="422"/>
      <c r="C751" s="434" t="s">
        <v>1116</v>
      </c>
      <c r="D751" s="32"/>
      <c r="E751" s="44"/>
      <c r="F751" s="51"/>
      <c r="IC751" s="32"/>
    </row>
    <row r="752" spans="1:237" s="55" customFormat="1" ht="15">
      <c r="A752" s="32"/>
      <c r="B752" s="337"/>
      <c r="C752" s="126">
        <f>0.25*0.5</f>
        <v>0.125</v>
      </c>
      <c r="D752" s="32" t="s">
        <v>48</v>
      </c>
      <c r="E752" s="32" t="s">
        <v>548</v>
      </c>
      <c r="H752" s="154">
        <f>'Daft.Upah'!F13</f>
        <v>51000</v>
      </c>
      <c r="I752" s="51">
        <f>H752*C752</f>
        <v>6375</v>
      </c>
      <c r="IC752" s="32"/>
    </row>
    <row r="753" spans="1:237" s="55" customFormat="1" ht="15">
      <c r="A753" s="32"/>
      <c r="B753" s="337"/>
      <c r="C753" s="126">
        <f>0.025*0.5</f>
        <v>0.0125</v>
      </c>
      <c r="D753" s="32" t="s">
        <v>48</v>
      </c>
      <c r="E753" s="32" t="s">
        <v>550</v>
      </c>
      <c r="H753" s="154">
        <f>'Daft.Upah'!F27</f>
        <v>54000</v>
      </c>
      <c r="I753" s="51">
        <f>H753*C753</f>
        <v>675</v>
      </c>
      <c r="IC753" s="32"/>
    </row>
    <row r="754" spans="1:237" s="55" customFormat="1" ht="15">
      <c r="A754" s="32"/>
      <c r="B754" s="337"/>
      <c r="C754" s="126">
        <v>0.15</v>
      </c>
      <c r="D754" s="32" t="s">
        <v>48</v>
      </c>
      <c r="E754" s="32" t="s">
        <v>549</v>
      </c>
      <c r="H754" s="154">
        <f>'Daft.Upah'!F10</f>
        <v>36000</v>
      </c>
      <c r="I754" s="51">
        <f>H754*C754</f>
        <v>5400</v>
      </c>
      <c r="IC754" s="32"/>
    </row>
    <row r="755" spans="1:237" s="55" customFormat="1" ht="15">
      <c r="A755" s="32"/>
      <c r="B755" s="337"/>
      <c r="C755" s="126">
        <v>0.01</v>
      </c>
      <c r="D755" s="32" t="s">
        <v>48</v>
      </c>
      <c r="E755" s="32" t="s">
        <v>551</v>
      </c>
      <c r="H755" s="154">
        <f>'Daft.Upah'!F34</f>
        <v>48000</v>
      </c>
      <c r="I755" s="51">
        <f>H755*C755</f>
        <v>480</v>
      </c>
      <c r="IC755" s="32"/>
    </row>
    <row r="756" spans="1:237" s="55" customFormat="1" ht="15">
      <c r="A756" s="32"/>
      <c r="B756" s="337"/>
      <c r="C756" s="126"/>
      <c r="D756" s="32"/>
      <c r="E756" s="32"/>
      <c r="H756" s="431" t="s">
        <v>1117</v>
      </c>
      <c r="I756" s="139">
        <f>SUM(I752:I755)</f>
        <v>12930</v>
      </c>
      <c r="IC756" s="32"/>
    </row>
    <row r="757" spans="1:237" s="55" customFormat="1" ht="15">
      <c r="A757" s="32"/>
      <c r="B757" s="337"/>
      <c r="C757" s="362" t="s">
        <v>1118</v>
      </c>
      <c r="D757" s="32"/>
      <c r="E757" s="32"/>
      <c r="H757" s="154"/>
      <c r="I757" s="51"/>
      <c r="IC757" s="32"/>
    </row>
    <row r="758" spans="1:237" s="55" customFormat="1" ht="15">
      <c r="A758" s="32"/>
      <c r="B758" s="337"/>
      <c r="C758" s="126">
        <v>0.01</v>
      </c>
      <c r="D758" s="32" t="s">
        <v>50</v>
      </c>
      <c r="E758" s="32" t="s">
        <v>107</v>
      </c>
      <c r="H758" s="154">
        <f>'daftar harga bahan'!F489</f>
        <v>15100</v>
      </c>
      <c r="I758" s="51">
        <f>H758*C758</f>
        <v>151</v>
      </c>
      <c r="IC758" s="32"/>
    </row>
    <row r="759" spans="1:237" s="55" customFormat="1" ht="15">
      <c r="A759" s="32"/>
      <c r="B759" s="337"/>
      <c r="C759" s="126"/>
      <c r="D759" s="32"/>
      <c r="E759" s="32"/>
      <c r="H759" s="431" t="s">
        <v>1119</v>
      </c>
      <c r="I759" s="139">
        <f>SUM(I758)</f>
        <v>151</v>
      </c>
      <c r="IC759" s="32"/>
    </row>
    <row r="760" spans="1:237" s="55" customFormat="1" ht="7.5" customHeight="1">
      <c r="A760" s="32"/>
      <c r="B760" s="337"/>
      <c r="C760" s="126"/>
      <c r="D760" s="32"/>
      <c r="E760" s="32"/>
      <c r="H760" s="154"/>
      <c r="I760" s="51"/>
      <c r="IC760" s="32"/>
    </row>
    <row r="761" spans="1:237" s="55" customFormat="1" ht="15">
      <c r="A761" s="32"/>
      <c r="B761" s="337"/>
      <c r="C761" s="126"/>
      <c r="D761" s="32"/>
      <c r="E761" s="32"/>
      <c r="H761" s="431" t="s">
        <v>1120</v>
      </c>
      <c r="I761" s="432">
        <f>ROUNDDOWN(J761,)</f>
        <v>52081</v>
      </c>
      <c r="J761" s="139">
        <f>SUM(I749:I759)/2</f>
        <v>52081</v>
      </c>
      <c r="IC761" s="32"/>
    </row>
    <row r="762" spans="1:237" s="55" customFormat="1" ht="6.75" customHeight="1">
      <c r="A762" s="32"/>
      <c r="B762" s="337"/>
      <c r="C762" s="126"/>
      <c r="D762" s="32"/>
      <c r="H762" s="32"/>
      <c r="I762" s="51"/>
      <c r="IC762" s="32"/>
    </row>
    <row r="763" spans="2:237" s="55" customFormat="1" ht="15">
      <c r="B763" s="422" t="s">
        <v>358</v>
      </c>
      <c r="C763" s="126"/>
      <c r="D763" s="32"/>
      <c r="E763" s="44" t="s">
        <v>108</v>
      </c>
      <c r="H763" s="32"/>
      <c r="IC763" s="32"/>
    </row>
    <row r="764" spans="2:237" s="55" customFormat="1" ht="15">
      <c r="B764" s="422"/>
      <c r="C764" s="434" t="s">
        <v>1116</v>
      </c>
      <c r="D764" s="32"/>
      <c r="E764" s="44"/>
      <c r="H764" s="32"/>
      <c r="I764" s="49"/>
      <c r="IC764" s="32"/>
    </row>
    <row r="765" spans="1:237" s="55" customFormat="1" ht="15">
      <c r="A765" s="32"/>
      <c r="B765" s="337"/>
      <c r="C765" s="126">
        <v>0.04</v>
      </c>
      <c r="D765" s="32" t="s">
        <v>48</v>
      </c>
      <c r="E765" s="32" t="s">
        <v>548</v>
      </c>
      <c r="H765" s="154">
        <f>H752</f>
        <v>51000</v>
      </c>
      <c r="I765" s="51">
        <f>H765*C765</f>
        <v>2040</v>
      </c>
      <c r="IC765" s="32"/>
    </row>
    <row r="766" spans="1:237" s="55" customFormat="1" ht="15">
      <c r="A766" s="32"/>
      <c r="B766" s="337"/>
      <c r="C766" s="126">
        <v>0.004</v>
      </c>
      <c r="D766" s="32" t="s">
        <v>48</v>
      </c>
      <c r="E766" s="32" t="s">
        <v>550</v>
      </c>
      <c r="H766" s="154">
        <f>'Daft.Upah'!F31</f>
        <v>54000</v>
      </c>
      <c r="I766" s="51">
        <f>H766*C766</f>
        <v>216</v>
      </c>
      <c r="IC766" s="32"/>
    </row>
    <row r="767" spans="1:237" s="55" customFormat="1" ht="15">
      <c r="A767" s="32"/>
      <c r="B767" s="337"/>
      <c r="C767" s="126">
        <v>1.8</v>
      </c>
      <c r="D767" s="32" t="s">
        <v>48</v>
      </c>
      <c r="E767" s="32" t="s">
        <v>549</v>
      </c>
      <c r="H767" s="154">
        <f>H754</f>
        <v>36000</v>
      </c>
      <c r="I767" s="51">
        <f>H767*C767</f>
        <v>64800</v>
      </c>
      <c r="IC767" s="32"/>
    </row>
    <row r="768" spans="1:237" s="55" customFormat="1" ht="15">
      <c r="A768" s="32"/>
      <c r="B768" s="337"/>
      <c r="C768" s="126">
        <v>0.043</v>
      </c>
      <c r="D768" s="32" t="s">
        <v>48</v>
      </c>
      <c r="E768" s="32" t="s">
        <v>551</v>
      </c>
      <c r="H768" s="154">
        <f>H755</f>
        <v>48000</v>
      </c>
      <c r="I768" s="51">
        <f>H768*C768</f>
        <v>2064</v>
      </c>
      <c r="IC768" s="32"/>
    </row>
    <row r="769" spans="1:237" s="55" customFormat="1" ht="15">
      <c r="A769" s="32"/>
      <c r="B769" s="337"/>
      <c r="C769" s="126"/>
      <c r="D769" s="32"/>
      <c r="E769" s="32"/>
      <c r="H769" s="431" t="s">
        <v>1117</v>
      </c>
      <c r="I769" s="139">
        <f>SUM(I765:I768)</f>
        <v>69120</v>
      </c>
      <c r="IC769" s="32"/>
    </row>
    <row r="770" spans="1:237" s="55" customFormat="1" ht="15">
      <c r="A770" s="32"/>
      <c r="B770" s="337"/>
      <c r="C770" s="362" t="s">
        <v>1118</v>
      </c>
      <c r="D770" s="32"/>
      <c r="E770" s="32"/>
      <c r="H770" s="154"/>
      <c r="I770" s="51"/>
      <c r="IC770" s="32"/>
    </row>
    <row r="771" spans="1:237" s="55" customFormat="1" ht="15">
      <c r="A771" s="32"/>
      <c r="B771" s="337"/>
      <c r="C771" s="126">
        <v>0.01</v>
      </c>
      <c r="D771" s="32" t="s">
        <v>50</v>
      </c>
      <c r="E771" s="32" t="s">
        <v>107</v>
      </c>
      <c r="H771" s="154">
        <f>H758</f>
        <v>15100</v>
      </c>
      <c r="I771" s="51">
        <f>H771*C771</f>
        <v>151</v>
      </c>
      <c r="IC771" s="32"/>
    </row>
    <row r="772" spans="1:237" s="55" customFormat="1" ht="15">
      <c r="A772" s="32"/>
      <c r="B772" s="337"/>
      <c r="C772" s="126"/>
      <c r="D772" s="32"/>
      <c r="E772" s="32"/>
      <c r="H772" s="431" t="s">
        <v>1119</v>
      </c>
      <c r="I772" s="139">
        <f>SUM(I771)</f>
        <v>151</v>
      </c>
      <c r="IC772" s="32"/>
    </row>
    <row r="773" spans="1:237" s="55" customFormat="1" ht="5.25" customHeight="1">
      <c r="A773" s="32"/>
      <c r="B773" s="337"/>
      <c r="C773" s="126"/>
      <c r="D773" s="32"/>
      <c r="E773" s="32"/>
      <c r="H773" s="154"/>
      <c r="I773" s="51"/>
      <c r="IC773" s="32"/>
    </row>
    <row r="774" spans="1:237" s="55" customFormat="1" ht="15">
      <c r="A774" s="32"/>
      <c r="B774" s="337"/>
      <c r="C774" s="126"/>
      <c r="D774" s="32"/>
      <c r="E774" s="32"/>
      <c r="H774" s="431" t="s">
        <v>1120</v>
      </c>
      <c r="I774" s="432">
        <f>ROUNDDOWN(J774,)</f>
        <v>69271</v>
      </c>
      <c r="J774" s="139">
        <f>SUM(I765:I772)/2</f>
        <v>69271</v>
      </c>
      <c r="IC774" s="32"/>
    </row>
    <row r="775" spans="1:237" s="55" customFormat="1" ht="4.5" customHeight="1">
      <c r="A775" s="32"/>
      <c r="B775" s="337"/>
      <c r="C775" s="126"/>
      <c r="D775" s="32"/>
      <c r="H775" s="32"/>
      <c r="I775" s="51"/>
      <c r="IC775" s="32"/>
    </row>
    <row r="776" spans="2:237" s="55" customFormat="1" ht="15">
      <c r="B776" s="422" t="s">
        <v>359</v>
      </c>
      <c r="C776" s="126"/>
      <c r="D776" s="32"/>
      <c r="E776" s="44" t="s">
        <v>109</v>
      </c>
      <c r="H776" s="32"/>
      <c r="IC776" s="32"/>
    </row>
    <row r="777" spans="2:237" s="55" customFormat="1" ht="15">
      <c r="B777" s="422"/>
      <c r="C777" s="434" t="s">
        <v>1116</v>
      </c>
      <c r="D777" s="32"/>
      <c r="E777" s="44"/>
      <c r="H777" s="32"/>
      <c r="IC777" s="32"/>
    </row>
    <row r="778" spans="1:237" s="55" customFormat="1" ht="15">
      <c r="A778" s="32"/>
      <c r="B778" s="337"/>
      <c r="C778" s="126">
        <f>0.04*1.25</f>
        <v>0.05</v>
      </c>
      <c r="D778" s="32" t="s">
        <v>48</v>
      </c>
      <c r="E778" s="32" t="s">
        <v>548</v>
      </c>
      <c r="H778" s="154">
        <f>H765</f>
        <v>51000</v>
      </c>
      <c r="I778" s="51">
        <f>H778*C778</f>
        <v>2550</v>
      </c>
      <c r="IC778" s="32"/>
    </row>
    <row r="779" spans="1:237" s="55" customFormat="1" ht="15">
      <c r="A779" s="32"/>
      <c r="B779" s="337"/>
      <c r="C779" s="126">
        <f>0.004*1.25</f>
        <v>0.005</v>
      </c>
      <c r="D779" s="32" t="s">
        <v>48</v>
      </c>
      <c r="E779" s="32" t="s">
        <v>550</v>
      </c>
      <c r="H779" s="154">
        <f>H766</f>
        <v>54000</v>
      </c>
      <c r="I779" s="51">
        <f>H779*C779</f>
        <v>270</v>
      </c>
      <c r="IC779" s="32"/>
    </row>
    <row r="780" spans="1:237" s="55" customFormat="1" ht="15">
      <c r="A780" s="32"/>
      <c r="B780" s="337"/>
      <c r="C780" s="126">
        <f>1.8*1.25</f>
        <v>2.25</v>
      </c>
      <c r="D780" s="32" t="s">
        <v>48</v>
      </c>
      <c r="E780" s="32" t="s">
        <v>549</v>
      </c>
      <c r="H780" s="154">
        <f>H767</f>
        <v>36000</v>
      </c>
      <c r="I780" s="51">
        <f>H780*C780</f>
        <v>81000</v>
      </c>
      <c r="IC780" s="32"/>
    </row>
    <row r="781" spans="1:237" s="55" customFormat="1" ht="15">
      <c r="A781" s="32"/>
      <c r="B781" s="337"/>
      <c r="C781" s="126">
        <v>0.0538</v>
      </c>
      <c r="D781" s="32" t="s">
        <v>48</v>
      </c>
      <c r="E781" s="32" t="s">
        <v>551</v>
      </c>
      <c r="H781" s="154">
        <f>H768</f>
        <v>48000</v>
      </c>
      <c r="I781" s="51">
        <f>H781*C781</f>
        <v>2582.4</v>
      </c>
      <c r="IC781" s="32"/>
    </row>
    <row r="782" spans="1:237" s="55" customFormat="1" ht="15">
      <c r="A782" s="32"/>
      <c r="B782" s="337"/>
      <c r="C782" s="126"/>
      <c r="D782" s="32"/>
      <c r="E782" s="32"/>
      <c r="H782" s="431" t="s">
        <v>1117</v>
      </c>
      <c r="I782" s="139">
        <f>SUM(I778:I781)</f>
        <v>86402.4</v>
      </c>
      <c r="J782" s="507"/>
      <c r="IC782" s="32"/>
    </row>
    <row r="783" spans="1:237" s="55" customFormat="1" ht="15">
      <c r="A783" s="32"/>
      <c r="B783" s="337"/>
      <c r="C783" s="362" t="s">
        <v>1118</v>
      </c>
      <c r="D783" s="32"/>
      <c r="E783" s="32"/>
      <c r="H783" s="154"/>
      <c r="I783" s="51"/>
      <c r="IC783" s="32"/>
    </row>
    <row r="784" spans="1:237" s="55" customFormat="1" ht="15">
      <c r="A784" s="32"/>
      <c r="B784" s="337"/>
      <c r="C784" s="126">
        <f>0.01*1.25</f>
        <v>0.0125</v>
      </c>
      <c r="D784" s="32" t="s">
        <v>50</v>
      </c>
      <c r="E784" s="32" t="s">
        <v>107</v>
      </c>
      <c r="H784" s="154">
        <f>H771</f>
        <v>15100</v>
      </c>
      <c r="I784" s="51">
        <f>H784*C784</f>
        <v>188.75</v>
      </c>
      <c r="IC784" s="32"/>
    </row>
    <row r="785" spans="1:237" s="55" customFormat="1" ht="15">
      <c r="A785" s="32"/>
      <c r="B785" s="337"/>
      <c r="C785" s="126"/>
      <c r="D785" s="32"/>
      <c r="E785" s="32"/>
      <c r="H785" s="431" t="s">
        <v>1119</v>
      </c>
      <c r="I785" s="139">
        <f>SUM(I784)</f>
        <v>188.75</v>
      </c>
      <c r="IC785" s="32"/>
    </row>
    <row r="786" spans="1:237" s="55" customFormat="1" ht="5.25" customHeight="1">
      <c r="A786" s="32"/>
      <c r="B786" s="337"/>
      <c r="C786" s="126"/>
      <c r="D786" s="32"/>
      <c r="E786" s="32"/>
      <c r="H786" s="154"/>
      <c r="I786" s="51"/>
      <c r="IC786" s="32"/>
    </row>
    <row r="787" spans="1:237" s="55" customFormat="1" ht="15">
      <c r="A787" s="32"/>
      <c r="B787" s="337"/>
      <c r="C787" s="126"/>
      <c r="D787" s="32"/>
      <c r="E787" s="32"/>
      <c r="H787" s="431" t="s">
        <v>1120</v>
      </c>
      <c r="I787" s="432">
        <f>ROUNDDOWN(J787,)</f>
        <v>86591</v>
      </c>
      <c r="J787" s="139">
        <f>SUM(I778:I785)/2</f>
        <v>86591.15</v>
      </c>
      <c r="IC787" s="32"/>
    </row>
    <row r="788" spans="1:237" s="55" customFormat="1" ht="6.75" customHeight="1">
      <c r="A788" s="32"/>
      <c r="B788" s="337"/>
      <c r="C788" s="126"/>
      <c r="D788" s="32"/>
      <c r="H788" s="32"/>
      <c r="I788" s="51"/>
      <c r="IC788" s="32"/>
    </row>
    <row r="789" spans="2:237" s="55" customFormat="1" ht="16.5" customHeight="1">
      <c r="B789" s="422" t="s">
        <v>360</v>
      </c>
      <c r="C789" s="126"/>
      <c r="D789" s="32"/>
      <c r="E789" s="44" t="s">
        <v>116</v>
      </c>
      <c r="H789" s="32"/>
      <c r="IC789" s="32"/>
    </row>
    <row r="790" spans="2:237" s="55" customFormat="1" ht="16.5" customHeight="1">
      <c r="B790" s="422"/>
      <c r="C790" s="434" t="s">
        <v>1116</v>
      </c>
      <c r="D790" s="32"/>
      <c r="E790" s="44"/>
      <c r="H790" s="32"/>
      <c r="IC790" s="32"/>
    </row>
    <row r="791" spans="1:237" s="55" customFormat="1" ht="16.5" customHeight="1">
      <c r="A791" s="32"/>
      <c r="B791" s="337"/>
      <c r="C791" s="126">
        <f>0.04*1.5</f>
        <v>0.06</v>
      </c>
      <c r="D791" s="32" t="s">
        <v>48</v>
      </c>
      <c r="E791" s="32" t="s">
        <v>548</v>
      </c>
      <c r="H791" s="154">
        <f>H778</f>
        <v>51000</v>
      </c>
      <c r="I791" s="51">
        <f>H791*C791</f>
        <v>3060</v>
      </c>
      <c r="IC791" s="32"/>
    </row>
    <row r="792" spans="1:237" s="55" customFormat="1" ht="16.5" customHeight="1">
      <c r="A792" s="32"/>
      <c r="B792" s="337"/>
      <c r="C792" s="126">
        <f>0.004*1.5</f>
        <v>0.006</v>
      </c>
      <c r="D792" s="32" t="s">
        <v>48</v>
      </c>
      <c r="E792" s="32" t="s">
        <v>550</v>
      </c>
      <c r="H792" s="154">
        <f>H779</f>
        <v>54000</v>
      </c>
      <c r="I792" s="51">
        <f>H792*C792</f>
        <v>324</v>
      </c>
      <c r="IC792" s="32"/>
    </row>
    <row r="793" spans="1:237" s="55" customFormat="1" ht="16.5" customHeight="1">
      <c r="A793" s="32"/>
      <c r="B793" s="337"/>
      <c r="C793" s="126">
        <f>1.8*1.5</f>
        <v>2.7</v>
      </c>
      <c r="D793" s="32" t="s">
        <v>48</v>
      </c>
      <c r="E793" s="32" t="s">
        <v>549</v>
      </c>
      <c r="H793" s="154">
        <f>H780</f>
        <v>36000</v>
      </c>
      <c r="I793" s="51">
        <f>H793*C793</f>
        <v>97200</v>
      </c>
      <c r="IC793" s="32"/>
    </row>
    <row r="794" spans="1:237" s="55" customFormat="1" ht="16.5" customHeight="1">
      <c r="A794" s="32"/>
      <c r="B794" s="337"/>
      <c r="C794" s="126">
        <f>0.043*1.5</f>
        <v>0.0645</v>
      </c>
      <c r="D794" s="32" t="s">
        <v>48</v>
      </c>
      <c r="E794" s="32" t="s">
        <v>551</v>
      </c>
      <c r="H794" s="154">
        <f>H781</f>
        <v>48000</v>
      </c>
      <c r="I794" s="51">
        <f>H794*C794</f>
        <v>3096</v>
      </c>
      <c r="IC794" s="32"/>
    </row>
    <row r="795" spans="1:237" s="55" customFormat="1" ht="16.5" customHeight="1">
      <c r="A795" s="32"/>
      <c r="B795" s="337"/>
      <c r="C795" s="126"/>
      <c r="D795" s="32"/>
      <c r="E795" s="32"/>
      <c r="H795" s="431" t="s">
        <v>1117</v>
      </c>
      <c r="I795" s="139">
        <f>SUM(I791:I794)</f>
        <v>103680</v>
      </c>
      <c r="IC795" s="32"/>
    </row>
    <row r="796" spans="1:237" s="55" customFormat="1" ht="16.5" customHeight="1">
      <c r="A796" s="32"/>
      <c r="B796" s="337"/>
      <c r="C796" s="362" t="s">
        <v>1118</v>
      </c>
      <c r="D796" s="32"/>
      <c r="E796" s="32"/>
      <c r="H796" s="154"/>
      <c r="I796" s="51"/>
      <c r="IC796" s="32"/>
    </row>
    <row r="797" spans="1:237" s="55" customFormat="1" ht="16.5" customHeight="1">
      <c r="A797" s="32"/>
      <c r="B797" s="337"/>
      <c r="C797" s="126">
        <f>0.01*1.5</f>
        <v>0.015</v>
      </c>
      <c r="D797" s="32" t="s">
        <v>50</v>
      </c>
      <c r="E797" s="32" t="s">
        <v>107</v>
      </c>
      <c r="H797" s="154">
        <f>H784</f>
        <v>15100</v>
      </c>
      <c r="I797" s="51">
        <f>H797*C797</f>
        <v>226.5</v>
      </c>
      <c r="IC797" s="32"/>
    </row>
    <row r="798" spans="1:237" s="55" customFormat="1" ht="16.5" customHeight="1">
      <c r="A798" s="32"/>
      <c r="B798" s="337"/>
      <c r="C798" s="126"/>
      <c r="D798" s="32"/>
      <c r="E798" s="32"/>
      <c r="H798" s="431" t="s">
        <v>1119</v>
      </c>
      <c r="I798" s="139">
        <f>SUM(I797)</f>
        <v>226.5</v>
      </c>
      <c r="IC798" s="32"/>
    </row>
    <row r="799" spans="1:237" s="55" customFormat="1" ht="7.5" customHeight="1">
      <c r="A799" s="32"/>
      <c r="B799" s="337"/>
      <c r="C799" s="126"/>
      <c r="D799" s="32"/>
      <c r="E799" s="32"/>
      <c r="H799" s="154"/>
      <c r="I799" s="51"/>
      <c r="IC799" s="32"/>
    </row>
    <row r="800" spans="1:237" s="55" customFormat="1" ht="16.5" customHeight="1">
      <c r="A800" s="32"/>
      <c r="B800" s="337"/>
      <c r="C800" s="126"/>
      <c r="D800" s="32"/>
      <c r="E800" s="32"/>
      <c r="H800" s="431" t="s">
        <v>1120</v>
      </c>
      <c r="I800" s="432">
        <f>ROUNDDOWN(J800,)</f>
        <v>103906</v>
      </c>
      <c r="J800" s="139">
        <f>SUM(I791:I798)/2</f>
        <v>103906.5</v>
      </c>
      <c r="IC800" s="32"/>
    </row>
    <row r="801" spans="1:237" s="55" customFormat="1" ht="7.5" customHeight="1">
      <c r="A801" s="32"/>
      <c r="B801" s="337"/>
      <c r="C801" s="126"/>
      <c r="D801" s="32"/>
      <c r="H801" s="32"/>
      <c r="I801" s="51"/>
      <c r="IC801" s="32"/>
    </row>
    <row r="802" spans="2:237" s="55" customFormat="1" ht="16.5" customHeight="1">
      <c r="B802" s="422" t="s">
        <v>361</v>
      </c>
      <c r="C802" s="126"/>
      <c r="D802" s="32"/>
      <c r="E802" s="44" t="s">
        <v>117</v>
      </c>
      <c r="H802" s="32"/>
      <c r="IC802" s="32"/>
    </row>
    <row r="803" spans="2:237" s="55" customFormat="1" ht="16.5" customHeight="1">
      <c r="B803" s="422"/>
      <c r="C803" s="434" t="s">
        <v>1116</v>
      </c>
      <c r="D803" s="32"/>
      <c r="E803" s="44"/>
      <c r="H803" s="32"/>
      <c r="IC803" s="32"/>
    </row>
    <row r="804" spans="1:237" s="55" customFormat="1" ht="16.5" customHeight="1">
      <c r="A804" s="32"/>
      <c r="B804" s="337"/>
      <c r="C804" s="126">
        <f>0.03*2</f>
        <v>0.06</v>
      </c>
      <c r="D804" s="32" t="s">
        <v>48</v>
      </c>
      <c r="E804" s="32" t="s">
        <v>548</v>
      </c>
      <c r="H804" s="154">
        <f>H791</f>
        <v>51000</v>
      </c>
      <c r="I804" s="51">
        <f>H804*C804</f>
        <v>3060</v>
      </c>
      <c r="IC804" s="32"/>
    </row>
    <row r="805" spans="1:237" s="55" customFormat="1" ht="16.5" customHeight="1">
      <c r="A805" s="32"/>
      <c r="B805" s="337"/>
      <c r="C805" s="126">
        <f>0.003*2</f>
        <v>0.006</v>
      </c>
      <c r="D805" s="32" t="s">
        <v>48</v>
      </c>
      <c r="E805" s="32" t="s">
        <v>550</v>
      </c>
      <c r="H805" s="154">
        <f>H792</f>
        <v>54000</v>
      </c>
      <c r="I805" s="51">
        <f>H805*C805</f>
        <v>324</v>
      </c>
      <c r="IC805" s="32"/>
    </row>
    <row r="806" spans="1:237" s="55" customFormat="1" ht="16.5" customHeight="1">
      <c r="A806" s="32"/>
      <c r="B806" s="337"/>
      <c r="C806" s="126">
        <v>1.98</v>
      </c>
      <c r="D806" s="32" t="s">
        <v>48</v>
      </c>
      <c r="E806" s="32" t="s">
        <v>549</v>
      </c>
      <c r="H806" s="154">
        <f>H793</f>
        <v>36000</v>
      </c>
      <c r="I806" s="51">
        <f>H806*C806</f>
        <v>71280</v>
      </c>
      <c r="IC806" s="32"/>
    </row>
    <row r="807" spans="1:237" s="55" customFormat="1" ht="16.5" customHeight="1">
      <c r="A807" s="32"/>
      <c r="B807" s="337"/>
      <c r="C807" s="126">
        <f>0.0645</f>
        <v>0.0645</v>
      </c>
      <c r="D807" s="32" t="s">
        <v>48</v>
      </c>
      <c r="E807" s="32" t="s">
        <v>551</v>
      </c>
      <c r="H807" s="154">
        <f>H794</f>
        <v>48000</v>
      </c>
      <c r="I807" s="51">
        <f>H807*C807</f>
        <v>3096</v>
      </c>
      <c r="IC807" s="32"/>
    </row>
    <row r="808" spans="1:237" s="55" customFormat="1" ht="16.5" customHeight="1">
      <c r="A808" s="32"/>
      <c r="B808" s="337"/>
      <c r="C808" s="126"/>
      <c r="D808" s="32"/>
      <c r="E808" s="32"/>
      <c r="H808" s="431" t="s">
        <v>1117</v>
      </c>
      <c r="I808" s="139">
        <f>SUM(I804:I807)</f>
        <v>77760</v>
      </c>
      <c r="IC808" s="32"/>
    </row>
    <row r="809" spans="1:237" s="55" customFormat="1" ht="16.5" customHeight="1">
      <c r="A809" s="32"/>
      <c r="B809" s="337"/>
      <c r="C809" s="362" t="s">
        <v>1118</v>
      </c>
      <c r="D809" s="32"/>
      <c r="E809" s="32"/>
      <c r="H809" s="154"/>
      <c r="I809" s="51"/>
      <c r="IC809" s="32"/>
    </row>
    <row r="810" spans="1:237" s="55" customFormat="1" ht="16.5" customHeight="1">
      <c r="A810" s="32"/>
      <c r="B810" s="337"/>
      <c r="C810" s="126">
        <f>0.0125</f>
        <v>0.0125</v>
      </c>
      <c r="D810" s="32" t="s">
        <v>50</v>
      </c>
      <c r="E810" s="32" t="s">
        <v>107</v>
      </c>
      <c r="H810" s="154">
        <f>H797</f>
        <v>15100</v>
      </c>
      <c r="I810" s="51">
        <f>H810*C810</f>
        <v>188.75</v>
      </c>
      <c r="IC810" s="32"/>
    </row>
    <row r="811" spans="1:237" s="55" customFormat="1" ht="16.5" customHeight="1">
      <c r="A811" s="32"/>
      <c r="B811" s="337"/>
      <c r="C811" s="126"/>
      <c r="D811" s="32"/>
      <c r="E811" s="32"/>
      <c r="H811" s="431" t="s">
        <v>1119</v>
      </c>
      <c r="I811" s="139">
        <f>SUM(I810)</f>
        <v>188.75</v>
      </c>
      <c r="IC811" s="32"/>
    </row>
    <row r="812" spans="1:237" s="55" customFormat="1" ht="16.5" customHeight="1">
      <c r="A812" s="32"/>
      <c r="B812" s="337"/>
      <c r="C812" s="126"/>
      <c r="D812" s="32"/>
      <c r="E812" s="32"/>
      <c r="H812" s="154"/>
      <c r="I812" s="51"/>
      <c r="IC812" s="32"/>
    </row>
    <row r="813" spans="1:237" s="55" customFormat="1" ht="16.5" customHeight="1">
      <c r="A813" s="32"/>
      <c r="B813" s="337"/>
      <c r="C813" s="126"/>
      <c r="D813" s="32"/>
      <c r="E813" s="32"/>
      <c r="H813" s="431" t="s">
        <v>1120</v>
      </c>
      <c r="I813" s="432">
        <f>ROUNDDOWN(J813,)</f>
        <v>77948</v>
      </c>
      <c r="J813" s="139">
        <f>SUM(I804:I811)/2</f>
        <v>77948.75</v>
      </c>
      <c r="IC813" s="32"/>
    </row>
    <row r="814" spans="2:237" s="55" customFormat="1" ht="16.5" customHeight="1">
      <c r="B814" s="337"/>
      <c r="IC814" s="32"/>
    </row>
    <row r="815" spans="2:9" s="32" customFormat="1" ht="16.5" customHeight="1">
      <c r="B815" s="422" t="s">
        <v>362</v>
      </c>
      <c r="C815" s="126"/>
      <c r="E815" s="44" t="s">
        <v>143</v>
      </c>
      <c r="F815" s="51"/>
      <c r="I815" s="55"/>
    </row>
    <row r="816" spans="2:9" s="32" customFormat="1" ht="16.5" customHeight="1">
      <c r="B816" s="422"/>
      <c r="C816" s="362" t="s">
        <v>1404</v>
      </c>
      <c r="E816" s="44"/>
      <c r="F816" s="51"/>
      <c r="I816" s="55"/>
    </row>
    <row r="817" spans="2:237" s="32" customFormat="1" ht="16.5" customHeight="1">
      <c r="B817" s="337"/>
      <c r="C817" s="126">
        <v>1.2</v>
      </c>
      <c r="D817" s="32" t="s">
        <v>916</v>
      </c>
      <c r="E817" s="32" t="s">
        <v>1434</v>
      </c>
      <c r="H817" s="154">
        <f>'daftar harga bahan'!F14</f>
        <v>125000</v>
      </c>
      <c r="I817" s="51">
        <f>H817*C817</f>
        <v>150000</v>
      </c>
      <c r="IC817" s="32">
        <f>SUM(A817:IB817)</f>
        <v>275001.2</v>
      </c>
    </row>
    <row r="818" spans="2:9" s="32" customFormat="1" ht="16.5" customHeight="1">
      <c r="B818" s="337"/>
      <c r="C818" s="126">
        <v>8.3333</v>
      </c>
      <c r="D818" s="32" t="s">
        <v>306</v>
      </c>
      <c r="E818" s="32" t="s">
        <v>201</v>
      </c>
      <c r="H818" s="154">
        <f>'daftar harga bahan'!F269</f>
        <v>20400</v>
      </c>
      <c r="I818" s="51">
        <f>H818*C818</f>
        <v>169999.31999999998</v>
      </c>
    </row>
    <row r="819" spans="2:9" s="32" customFormat="1" ht="16.5" customHeight="1">
      <c r="B819" s="337"/>
      <c r="C819" s="126"/>
      <c r="H819" s="431" t="s">
        <v>1115</v>
      </c>
      <c r="I819" s="139">
        <f>SUM(I817:I818)</f>
        <v>319999.31999999995</v>
      </c>
    </row>
    <row r="820" spans="2:9" s="32" customFormat="1" ht="16.5" customHeight="1">
      <c r="B820" s="337"/>
      <c r="C820" s="434" t="s">
        <v>1116</v>
      </c>
      <c r="H820" s="154"/>
      <c r="I820" s="51"/>
    </row>
    <row r="821" spans="2:9" s="32" customFormat="1" ht="16.5" customHeight="1">
      <c r="B821" s="337"/>
      <c r="C821" s="126">
        <v>0.6667</v>
      </c>
      <c r="D821" s="32" t="s">
        <v>48</v>
      </c>
      <c r="E821" s="32" t="s">
        <v>202</v>
      </c>
      <c r="H821" s="154">
        <f>'Daft.Upah'!F15</f>
        <v>51000</v>
      </c>
      <c r="I821" s="51">
        <f>H821*C821</f>
        <v>34001.7</v>
      </c>
    </row>
    <row r="822" spans="2:9" s="32" customFormat="1" ht="16.5" customHeight="1">
      <c r="B822" s="337"/>
      <c r="C822" s="126">
        <v>2.0333</v>
      </c>
      <c r="D822" s="32" t="s">
        <v>48</v>
      </c>
      <c r="E822" s="32" t="s">
        <v>62</v>
      </c>
      <c r="H822" s="154">
        <f>'Daft.Upah'!F10</f>
        <v>36000</v>
      </c>
      <c r="I822" s="51">
        <f>H822*C822</f>
        <v>73198.8</v>
      </c>
    </row>
    <row r="823" spans="2:9" s="32" customFormat="1" ht="16.5" customHeight="1">
      <c r="B823" s="337"/>
      <c r="C823" s="126">
        <v>0.0517</v>
      </c>
      <c r="D823" s="32" t="s">
        <v>48</v>
      </c>
      <c r="E823" s="32" t="s">
        <v>551</v>
      </c>
      <c r="H823" s="154">
        <f>'Daft.Upah'!F34</f>
        <v>48000</v>
      </c>
      <c r="I823" s="51">
        <f>H823*C823</f>
        <v>2481.6000000000004</v>
      </c>
    </row>
    <row r="824" spans="2:9" s="32" customFormat="1" ht="16.5" customHeight="1">
      <c r="B824" s="337"/>
      <c r="C824" s="126"/>
      <c r="H824" s="431" t="s">
        <v>1117</v>
      </c>
      <c r="I824" s="139">
        <f>SUM(I821:I823)</f>
        <v>109682.1</v>
      </c>
    </row>
    <row r="825" spans="2:9" s="32" customFormat="1" ht="6.75" customHeight="1">
      <c r="B825" s="337"/>
      <c r="C825" s="126"/>
      <c r="H825" s="154"/>
      <c r="I825" s="51"/>
    </row>
    <row r="826" spans="2:10" s="32" customFormat="1" ht="16.5" customHeight="1">
      <c r="B826" s="337"/>
      <c r="C826" s="126"/>
      <c r="H826" s="431" t="s">
        <v>1120</v>
      </c>
      <c r="I826" s="432">
        <f>ROUNDDOWN(J826,)</f>
        <v>429681</v>
      </c>
      <c r="J826" s="139">
        <f>SUM(I817:I824)/2</f>
        <v>429681.4199999999</v>
      </c>
    </row>
    <row r="827" spans="2:9" s="32" customFormat="1" ht="6.75" customHeight="1">
      <c r="B827" s="337"/>
      <c r="C827" s="126"/>
      <c r="I827" s="51"/>
    </row>
    <row r="828" spans="2:5" s="32" customFormat="1" ht="16.5" customHeight="1">
      <c r="B828" s="422" t="s">
        <v>291</v>
      </c>
      <c r="C828" s="126"/>
      <c r="E828" s="44" t="s">
        <v>203</v>
      </c>
    </row>
    <row r="829" spans="2:5" s="32" customFormat="1" ht="16.5" customHeight="1">
      <c r="B829" s="422"/>
      <c r="C829" s="362" t="s">
        <v>1404</v>
      </c>
      <c r="E829" s="44"/>
    </row>
    <row r="830" spans="2:9" s="32" customFormat="1" ht="16.5" customHeight="1">
      <c r="B830" s="337"/>
      <c r="C830" s="126">
        <v>1.2</v>
      </c>
      <c r="D830" s="32" t="s">
        <v>916</v>
      </c>
      <c r="E830" s="32" t="s">
        <v>1434</v>
      </c>
      <c r="H830" s="154">
        <f>H817</f>
        <v>125000</v>
      </c>
      <c r="I830" s="51">
        <f>H830*C830</f>
        <v>150000</v>
      </c>
    </row>
    <row r="831" spans="2:237" s="32" customFormat="1" ht="16.5" customHeight="1">
      <c r="B831" s="337"/>
      <c r="C831" s="126">
        <v>15</v>
      </c>
      <c r="D831" s="32" t="s">
        <v>306</v>
      </c>
      <c r="E831" s="32" t="s">
        <v>201</v>
      </c>
      <c r="H831" s="154">
        <f>H818</f>
        <v>20400</v>
      </c>
      <c r="I831" s="51">
        <f>H831*C831</f>
        <v>306000</v>
      </c>
      <c r="IC831" s="32">
        <f>SUM(A831:IB831)</f>
        <v>326415</v>
      </c>
    </row>
    <row r="832" spans="2:9" s="32" customFormat="1" ht="16.5" customHeight="1">
      <c r="B832" s="337"/>
      <c r="H832" s="431" t="s">
        <v>1115</v>
      </c>
      <c r="I832" s="429">
        <f>SUM(I830:I831)</f>
        <v>456000</v>
      </c>
    </row>
    <row r="833" spans="2:9" s="32" customFormat="1" ht="16.5" customHeight="1">
      <c r="B833" s="337"/>
      <c r="C833" s="434" t="s">
        <v>1116</v>
      </c>
      <c r="H833" s="154"/>
      <c r="I833" s="51"/>
    </row>
    <row r="834" spans="2:9" s="32" customFormat="1" ht="16.5" customHeight="1">
      <c r="B834" s="337"/>
      <c r="C834" s="126">
        <v>0.7333</v>
      </c>
      <c r="D834" s="32" t="s">
        <v>48</v>
      </c>
      <c r="E834" s="32" t="s">
        <v>202</v>
      </c>
      <c r="H834" s="154">
        <f>H821</f>
        <v>51000</v>
      </c>
      <c r="I834" s="51">
        <f>H834*C834</f>
        <v>37398.299999999996</v>
      </c>
    </row>
    <row r="835" spans="2:9" s="32" customFormat="1" ht="16.5" customHeight="1">
      <c r="B835" s="337"/>
      <c r="C835" s="126">
        <f>(4.5+1.8)/3</f>
        <v>2.1</v>
      </c>
      <c r="D835" s="32" t="s">
        <v>48</v>
      </c>
      <c r="E835" s="32" t="s">
        <v>62</v>
      </c>
      <c r="H835" s="154">
        <f>H822</f>
        <v>36000</v>
      </c>
      <c r="I835" s="51">
        <f>H835*C835</f>
        <v>75600</v>
      </c>
    </row>
    <row r="836" spans="2:9" s="32" customFormat="1" ht="16.5" customHeight="1">
      <c r="B836" s="337"/>
      <c r="C836" s="126">
        <v>0.0517</v>
      </c>
      <c r="D836" s="32" t="s">
        <v>48</v>
      </c>
      <c r="E836" s="32" t="s">
        <v>551</v>
      </c>
      <c r="H836" s="154">
        <f>H823</f>
        <v>48000</v>
      </c>
      <c r="I836" s="51">
        <f>H836*C836</f>
        <v>2481.6000000000004</v>
      </c>
    </row>
    <row r="837" spans="2:9" s="32" customFormat="1" ht="16.5" customHeight="1">
      <c r="B837" s="337"/>
      <c r="C837" s="126"/>
      <c r="H837" s="431" t="s">
        <v>1117</v>
      </c>
      <c r="I837" s="139">
        <f>SUM(I834:I836)</f>
        <v>115479.9</v>
      </c>
    </row>
    <row r="838" spans="2:9" s="32" customFormat="1" ht="9.75" customHeight="1">
      <c r="B838" s="337"/>
      <c r="C838" s="126"/>
      <c r="H838" s="154"/>
      <c r="I838" s="51"/>
    </row>
    <row r="839" spans="2:10" s="32" customFormat="1" ht="16.5" customHeight="1">
      <c r="B839" s="337"/>
      <c r="C839" s="126"/>
      <c r="H839" s="431" t="s">
        <v>1120</v>
      </c>
      <c r="I839" s="432">
        <f>ROUNDDOWN(J839,)</f>
        <v>571479</v>
      </c>
      <c r="J839" s="139">
        <f>SUM(I830:I837)/2</f>
        <v>571479.9</v>
      </c>
    </row>
    <row r="840" spans="2:9" s="32" customFormat="1" ht="9" customHeight="1">
      <c r="B840" s="337"/>
      <c r="C840" s="126"/>
      <c r="I840" s="51"/>
    </row>
    <row r="841" spans="2:5" s="32" customFormat="1" ht="16.5" customHeight="1">
      <c r="B841" s="422" t="s">
        <v>292</v>
      </c>
      <c r="C841" s="126"/>
      <c r="E841" s="44" t="s">
        <v>204</v>
      </c>
    </row>
    <row r="842" spans="2:5" s="32" customFormat="1" ht="16.5" customHeight="1">
      <c r="B842" s="422"/>
      <c r="C842" s="362" t="s">
        <v>1404</v>
      </c>
      <c r="E842" s="44"/>
    </row>
    <row r="843" spans="2:9" s="32" customFormat="1" ht="16.5" customHeight="1">
      <c r="B843" s="337"/>
      <c r="C843" s="126">
        <v>1.2</v>
      </c>
      <c r="D843" s="32" t="s">
        <v>916</v>
      </c>
      <c r="E843" s="32" t="s">
        <v>1434</v>
      </c>
      <c r="H843" s="154">
        <f>H817</f>
        <v>125000</v>
      </c>
      <c r="I843" s="51">
        <f>H843*C843</f>
        <v>150000</v>
      </c>
    </row>
    <row r="844" spans="2:9" s="32" customFormat="1" ht="16.5" customHeight="1">
      <c r="B844" s="337"/>
      <c r="C844" s="126">
        <v>23.3333</v>
      </c>
      <c r="D844" s="32" t="s">
        <v>306</v>
      </c>
      <c r="E844" s="32" t="s">
        <v>201</v>
      </c>
      <c r="H844" s="154">
        <f>H818</f>
        <v>20400</v>
      </c>
      <c r="I844" s="51">
        <f>H844*C844</f>
        <v>475999.32</v>
      </c>
    </row>
    <row r="845" spans="2:9" s="32" customFormat="1" ht="16.5" customHeight="1">
      <c r="B845" s="337"/>
      <c r="C845" s="126"/>
      <c r="H845" s="431" t="s">
        <v>1115</v>
      </c>
      <c r="I845" s="139">
        <f>SUM(I843:I844)</f>
        <v>625999.3200000001</v>
      </c>
    </row>
    <row r="846" spans="2:9" s="32" customFormat="1" ht="16.5" customHeight="1">
      <c r="B846" s="337"/>
      <c r="C846" s="434" t="s">
        <v>1116</v>
      </c>
      <c r="H846" s="154"/>
      <c r="I846" s="51"/>
    </row>
    <row r="847" spans="2:237" s="32" customFormat="1" ht="16.5" customHeight="1">
      <c r="B847" s="337"/>
      <c r="C847" s="126">
        <v>0.8333</v>
      </c>
      <c r="D847" s="32" t="s">
        <v>48</v>
      </c>
      <c r="E847" s="32" t="s">
        <v>1435</v>
      </c>
      <c r="H847" s="154">
        <f>H821</f>
        <v>51000</v>
      </c>
      <c r="I847" s="51">
        <f>H847*C847</f>
        <v>42498.3</v>
      </c>
      <c r="IC847" s="32">
        <f>SUM(A847:IB847)</f>
        <v>93499.1333</v>
      </c>
    </row>
    <row r="848" spans="2:9" s="32" customFormat="1" ht="16.5" customHeight="1">
      <c r="B848" s="337"/>
      <c r="C848" s="126">
        <v>2.1667</v>
      </c>
      <c r="D848" s="32" t="s">
        <v>48</v>
      </c>
      <c r="E848" s="32" t="s">
        <v>62</v>
      </c>
      <c r="H848" s="154">
        <f>H822</f>
        <v>36000</v>
      </c>
      <c r="I848" s="51">
        <f>H848*C848</f>
        <v>78001.2</v>
      </c>
    </row>
    <row r="849" spans="2:9" s="32" customFormat="1" ht="16.5" customHeight="1">
      <c r="B849" s="337"/>
      <c r="C849" s="126">
        <v>0.0517</v>
      </c>
      <c r="D849" s="32" t="s">
        <v>48</v>
      </c>
      <c r="E849" s="32" t="s">
        <v>551</v>
      </c>
      <c r="H849" s="154">
        <f>H836</f>
        <v>48000</v>
      </c>
      <c r="I849" s="51">
        <f>H849*C849</f>
        <v>2481.6000000000004</v>
      </c>
    </row>
    <row r="850" spans="2:9" s="32" customFormat="1" ht="16.5" customHeight="1">
      <c r="B850" s="337"/>
      <c r="C850" s="126"/>
      <c r="H850" s="431" t="s">
        <v>1117</v>
      </c>
      <c r="I850" s="139">
        <f>SUM(I847:I849)</f>
        <v>122981.1</v>
      </c>
    </row>
    <row r="851" spans="2:9" s="32" customFormat="1" ht="5.25" customHeight="1">
      <c r="B851" s="337"/>
      <c r="C851" s="126"/>
      <c r="H851" s="154"/>
      <c r="I851" s="51"/>
    </row>
    <row r="852" spans="2:10" s="32" customFormat="1" ht="16.5" customHeight="1">
      <c r="B852" s="337"/>
      <c r="C852" s="126"/>
      <c r="H852" s="431" t="s">
        <v>1120</v>
      </c>
      <c r="I852" s="432">
        <f>ROUNDDOWN(J852,-1)</f>
        <v>748980</v>
      </c>
      <c r="J852" s="139">
        <f>SUM(I843:I850)/2</f>
        <v>748980.4200000002</v>
      </c>
    </row>
    <row r="853" spans="2:237" s="55" customFormat="1" ht="6.75" customHeight="1">
      <c r="B853" s="416"/>
      <c r="IC853" s="32"/>
    </row>
    <row r="854" spans="1:237" s="339" customFormat="1" ht="16.5" customHeight="1">
      <c r="A854" s="337" t="s">
        <v>298</v>
      </c>
      <c r="B854" s="337" t="s">
        <v>363</v>
      </c>
      <c r="C854" s="138"/>
      <c r="D854" s="337"/>
      <c r="E854" s="138" t="s">
        <v>662</v>
      </c>
      <c r="F854" s="138"/>
      <c r="G854" s="138"/>
      <c r="H854" s="349"/>
      <c r="I854" s="139"/>
      <c r="IC854" s="312"/>
    </row>
    <row r="855" spans="1:10" ht="16.5" customHeight="1">
      <c r="A855" s="32"/>
      <c r="B855" s="337"/>
      <c r="C855" s="32"/>
      <c r="D855" s="48"/>
      <c r="E855" s="32"/>
      <c r="F855" s="32"/>
      <c r="G855" s="32"/>
      <c r="H855" s="61"/>
      <c r="I855" s="51"/>
      <c r="J855" s="45"/>
    </row>
    <row r="856" spans="1:10" ht="16.5" customHeight="1">
      <c r="A856" s="32"/>
      <c r="B856" s="337" t="s">
        <v>364</v>
      </c>
      <c r="C856" s="123"/>
      <c r="D856" s="43"/>
      <c r="E856" s="44" t="s">
        <v>842</v>
      </c>
      <c r="F856" s="32"/>
      <c r="G856" s="32"/>
      <c r="H856" s="61"/>
      <c r="I856" s="45"/>
      <c r="J856" s="45"/>
    </row>
    <row r="857" spans="1:10" ht="16.5" customHeight="1">
      <c r="A857" s="32"/>
      <c r="B857" s="337"/>
      <c r="C857" s="362" t="s">
        <v>1404</v>
      </c>
      <c r="D857" s="43"/>
      <c r="E857" s="44"/>
      <c r="F857" s="32"/>
      <c r="G857" s="32"/>
      <c r="H857" s="61"/>
      <c r="I857" s="49"/>
      <c r="J857" s="45"/>
    </row>
    <row r="858" spans="1:10" ht="16.5" customHeight="1">
      <c r="A858" s="32"/>
      <c r="B858" s="337"/>
      <c r="C858" s="126">
        <v>70</v>
      </c>
      <c r="D858" s="48" t="s">
        <v>664</v>
      </c>
      <c r="E858" s="32" t="s">
        <v>663</v>
      </c>
      <c r="F858" s="32"/>
      <c r="G858" s="32"/>
      <c r="H858" s="61">
        <f>'daftar harga bahan'!F29</f>
        <v>500</v>
      </c>
      <c r="I858" s="51">
        <f>+C858*H858</f>
        <v>35000</v>
      </c>
      <c r="J858" s="45"/>
    </row>
    <row r="859" spans="1:10" ht="16.5" customHeight="1">
      <c r="A859" s="32"/>
      <c r="B859" s="337"/>
      <c r="C859" s="126">
        <v>18.95</v>
      </c>
      <c r="D859" s="48" t="s">
        <v>315</v>
      </c>
      <c r="E859" s="32" t="s">
        <v>657</v>
      </c>
      <c r="F859" s="32"/>
      <c r="G859" s="32"/>
      <c r="H859" s="61">
        <f>H16</f>
        <v>1550</v>
      </c>
      <c r="I859" s="51">
        <f>+C859*H859</f>
        <v>29372.5</v>
      </c>
      <c r="J859" s="45"/>
    </row>
    <row r="860" spans="1:10" ht="16.5" customHeight="1">
      <c r="A860" s="32"/>
      <c r="B860" s="337"/>
      <c r="C860" s="126">
        <v>0.038</v>
      </c>
      <c r="D860" s="48" t="s">
        <v>916</v>
      </c>
      <c r="E860" s="32" t="s">
        <v>597</v>
      </c>
      <c r="F860" s="32"/>
      <c r="G860" s="32"/>
      <c r="H860" s="61">
        <f>'daftar harga bahan'!F37</f>
        <v>230000</v>
      </c>
      <c r="I860" s="51">
        <f>+C860*H860</f>
        <v>8740</v>
      </c>
      <c r="J860" s="45"/>
    </row>
    <row r="861" spans="1:10" ht="16.5" customHeight="1">
      <c r="A861" s="32"/>
      <c r="B861" s="337"/>
      <c r="C861" s="126"/>
      <c r="D861" s="32"/>
      <c r="E861" s="32"/>
      <c r="F861" s="32"/>
      <c r="G861" s="32"/>
      <c r="H861" s="431" t="s">
        <v>1115</v>
      </c>
      <c r="I861" s="139">
        <f>SUM(I858:I860)</f>
        <v>73112.5</v>
      </c>
      <c r="J861" s="45"/>
    </row>
    <row r="862" spans="1:10" ht="16.5" customHeight="1">
      <c r="A862" s="32"/>
      <c r="B862" s="337"/>
      <c r="C862" s="434" t="s">
        <v>1116</v>
      </c>
      <c r="D862" s="32"/>
      <c r="E862" s="32"/>
      <c r="F862" s="32"/>
      <c r="G862" s="32"/>
      <c r="H862" s="154"/>
      <c r="I862" s="51"/>
      <c r="J862" s="45"/>
    </row>
    <row r="863" spans="1:10" ht="16.5" customHeight="1">
      <c r="A863" s="32"/>
      <c r="B863" s="337"/>
      <c r="C863" s="126">
        <v>0.3</v>
      </c>
      <c r="D863" s="48" t="s">
        <v>547</v>
      </c>
      <c r="E863" s="32" t="s">
        <v>549</v>
      </c>
      <c r="F863" s="32"/>
      <c r="G863" s="32"/>
      <c r="H863" s="61">
        <f>'Daft.Upah'!F10</f>
        <v>36000</v>
      </c>
      <c r="I863" s="51">
        <f>+C863*H863</f>
        <v>10800</v>
      </c>
      <c r="J863" s="45"/>
    </row>
    <row r="864" spans="1:10" ht="16.5" customHeight="1">
      <c r="A864" s="32"/>
      <c r="B864" s="337"/>
      <c r="C864" s="126">
        <v>0.1</v>
      </c>
      <c r="D864" s="48" t="s">
        <v>547</v>
      </c>
      <c r="E864" s="32" t="s">
        <v>599</v>
      </c>
      <c r="F864" s="32"/>
      <c r="G864" s="32"/>
      <c r="H864" s="61">
        <f>'Daft.Upah'!F14</f>
        <v>51000</v>
      </c>
      <c r="I864" s="51">
        <f>+C864*H864</f>
        <v>5100</v>
      </c>
      <c r="J864" s="45"/>
    </row>
    <row r="865" spans="1:10" ht="16.5" customHeight="1">
      <c r="A865" s="32"/>
      <c r="B865" s="337"/>
      <c r="C865" s="126">
        <v>0.01</v>
      </c>
      <c r="D865" s="48" t="s">
        <v>547</v>
      </c>
      <c r="E865" s="32" t="s">
        <v>550</v>
      </c>
      <c r="F865" s="32"/>
      <c r="G865" s="32"/>
      <c r="H865" s="61">
        <f>'Daft.Upah'!F27</f>
        <v>54000</v>
      </c>
      <c r="I865" s="51">
        <f>+C865*H865</f>
        <v>540</v>
      </c>
      <c r="J865" s="45"/>
    </row>
    <row r="866" spans="1:10" ht="16.5" customHeight="1">
      <c r="A866" s="32"/>
      <c r="B866" s="337"/>
      <c r="C866" s="126">
        <v>0.015</v>
      </c>
      <c r="D866" s="48" t="s">
        <v>547</v>
      </c>
      <c r="E866" s="32" t="s">
        <v>551</v>
      </c>
      <c r="F866" s="32"/>
      <c r="G866" s="32"/>
      <c r="H866" s="61">
        <f>'Daft.Upah'!F34</f>
        <v>48000</v>
      </c>
      <c r="I866" s="51">
        <f>+C866*H866</f>
        <v>720</v>
      </c>
      <c r="J866" s="45"/>
    </row>
    <row r="867" spans="1:10" ht="16.5" customHeight="1">
      <c r="A867" s="32"/>
      <c r="B867" s="337"/>
      <c r="C867" s="126"/>
      <c r="D867" s="48"/>
      <c r="E867" s="32"/>
      <c r="F867" s="32"/>
      <c r="G867" s="32"/>
      <c r="H867" s="431" t="s">
        <v>1117</v>
      </c>
      <c r="I867" s="139">
        <f>SUM(I863:I866)</f>
        <v>17160</v>
      </c>
      <c r="J867" s="45"/>
    </row>
    <row r="868" spans="1:10" ht="8.25" customHeight="1">
      <c r="A868" s="32"/>
      <c r="B868" s="337"/>
      <c r="C868" s="126"/>
      <c r="D868" s="48"/>
      <c r="E868" s="32"/>
      <c r="F868" s="32"/>
      <c r="G868" s="32"/>
      <c r="H868" s="61"/>
      <c r="I868" s="51"/>
      <c r="J868" s="45"/>
    </row>
    <row r="869" spans="1:10" ht="16.5" customHeight="1">
      <c r="A869" s="32"/>
      <c r="B869" s="337"/>
      <c r="C869" s="126"/>
      <c r="D869" s="48"/>
      <c r="E869" s="32"/>
      <c r="F869" s="32"/>
      <c r="G869" s="32"/>
      <c r="H869" s="431" t="s">
        <v>1120</v>
      </c>
      <c r="I869" s="432">
        <f>ROUNDDOWN(J869,)</f>
        <v>90272</v>
      </c>
      <c r="J869" s="139">
        <f>SUM(I858:I867)/2</f>
        <v>90272.5</v>
      </c>
    </row>
    <row r="870" spans="1:10" ht="9.75" customHeight="1">
      <c r="A870" s="32"/>
      <c r="B870" s="337"/>
      <c r="C870" s="150"/>
      <c r="D870" s="32"/>
      <c r="E870" s="32"/>
      <c r="F870" s="32"/>
      <c r="G870" s="32"/>
      <c r="H870" s="40"/>
      <c r="I870" s="32"/>
      <c r="J870" s="45"/>
    </row>
    <row r="871" spans="1:10" ht="16.5" customHeight="1">
      <c r="A871" s="32"/>
      <c r="B871" s="337" t="s">
        <v>365</v>
      </c>
      <c r="C871" s="341"/>
      <c r="D871" s="43"/>
      <c r="E871" s="44" t="s">
        <v>843</v>
      </c>
      <c r="F871" s="32"/>
      <c r="G871" s="32"/>
      <c r="H871" s="61"/>
      <c r="I871" s="45"/>
      <c r="J871" s="45"/>
    </row>
    <row r="872" spans="1:10" ht="16.5" customHeight="1">
      <c r="A872" s="32"/>
      <c r="B872" s="337"/>
      <c r="C872" s="362" t="s">
        <v>1404</v>
      </c>
      <c r="D872" s="43"/>
      <c r="E872" s="44"/>
      <c r="F872" s="32"/>
      <c r="G872" s="32"/>
      <c r="H872" s="61"/>
      <c r="I872" s="45"/>
      <c r="J872" s="45"/>
    </row>
    <row r="873" spans="1:10" ht="16.5" customHeight="1">
      <c r="A873" s="32"/>
      <c r="B873" s="337"/>
      <c r="C873" s="126">
        <v>70</v>
      </c>
      <c r="D873" s="48" t="s">
        <v>664</v>
      </c>
      <c r="E873" s="32" t="s">
        <v>663</v>
      </c>
      <c r="F873" s="32"/>
      <c r="G873" s="32"/>
      <c r="H873" s="61">
        <f>H858</f>
        <v>500</v>
      </c>
      <c r="I873" s="51">
        <f>+C873*H873</f>
        <v>35000</v>
      </c>
      <c r="J873" s="45"/>
    </row>
    <row r="874" spans="1:10" ht="16.5" customHeight="1">
      <c r="A874" s="32"/>
      <c r="B874" s="337"/>
      <c r="C874" s="126">
        <v>14.37</v>
      </c>
      <c r="D874" s="48" t="s">
        <v>315</v>
      </c>
      <c r="E874" s="32" t="s">
        <v>657</v>
      </c>
      <c r="F874" s="32"/>
      <c r="G874" s="32"/>
      <c r="H874" s="61">
        <f>H16</f>
        <v>1550</v>
      </c>
      <c r="I874" s="51">
        <f>+C874*H874</f>
        <v>22273.5</v>
      </c>
      <c r="J874" s="45"/>
    </row>
    <row r="875" spans="1:10" ht="16.5" customHeight="1">
      <c r="A875" s="32"/>
      <c r="B875" s="337"/>
      <c r="C875" s="126">
        <v>0.04</v>
      </c>
      <c r="D875" s="48" t="s">
        <v>916</v>
      </c>
      <c r="E875" s="32" t="s">
        <v>597</v>
      </c>
      <c r="F875" s="32"/>
      <c r="G875" s="32"/>
      <c r="H875" s="61">
        <f>H860</f>
        <v>230000</v>
      </c>
      <c r="I875" s="51">
        <f>+C875*H875</f>
        <v>9200</v>
      </c>
      <c r="J875" s="45"/>
    </row>
    <row r="876" spans="1:10" ht="16.5" customHeight="1">
      <c r="A876" s="32"/>
      <c r="B876" s="337"/>
      <c r="C876" s="126"/>
      <c r="D876" s="32"/>
      <c r="E876" s="32"/>
      <c r="F876" s="32"/>
      <c r="G876" s="32"/>
      <c r="H876" s="431" t="s">
        <v>1115</v>
      </c>
      <c r="I876" s="139">
        <f>SUM(I873:I875)</f>
        <v>66473.5</v>
      </c>
      <c r="J876" s="45"/>
    </row>
    <row r="877" spans="1:10" ht="16.5" customHeight="1">
      <c r="A877" s="32"/>
      <c r="B877" s="337"/>
      <c r="C877" s="434" t="s">
        <v>1116</v>
      </c>
      <c r="D877" s="32"/>
      <c r="E877" s="32"/>
      <c r="F877" s="32"/>
      <c r="G877" s="32"/>
      <c r="H877" s="154"/>
      <c r="I877" s="51"/>
      <c r="J877" s="45"/>
    </row>
    <row r="878" spans="1:10" ht="16.5" customHeight="1">
      <c r="A878" s="32"/>
      <c r="B878" s="337"/>
      <c r="C878" s="126">
        <v>0.3</v>
      </c>
      <c r="D878" s="48" t="s">
        <v>547</v>
      </c>
      <c r="E878" s="32" t="s">
        <v>549</v>
      </c>
      <c r="F878" s="32"/>
      <c r="G878" s="32"/>
      <c r="H878" s="61">
        <f>'Daft.Upah'!F10</f>
        <v>36000</v>
      </c>
      <c r="I878" s="51">
        <f>+C878*H878</f>
        <v>10800</v>
      </c>
      <c r="J878" s="45"/>
    </row>
    <row r="879" spans="1:10" ht="16.5" customHeight="1">
      <c r="A879" s="32"/>
      <c r="B879" s="337"/>
      <c r="C879" s="126">
        <v>0.1</v>
      </c>
      <c r="D879" s="48" t="s">
        <v>547</v>
      </c>
      <c r="E879" s="32" t="s">
        <v>599</v>
      </c>
      <c r="F879" s="32"/>
      <c r="G879" s="32"/>
      <c r="H879" s="61">
        <f>'Daft.Upah'!F14</f>
        <v>51000</v>
      </c>
      <c r="I879" s="51">
        <f>+C879*H879</f>
        <v>5100</v>
      </c>
      <c r="J879" s="45"/>
    </row>
    <row r="880" spans="1:10" ht="16.5" customHeight="1">
      <c r="A880" s="32"/>
      <c r="B880" s="337"/>
      <c r="C880" s="126">
        <v>0.01</v>
      </c>
      <c r="D880" s="48" t="s">
        <v>547</v>
      </c>
      <c r="E880" s="32" t="s">
        <v>550</v>
      </c>
      <c r="F880" s="32"/>
      <c r="G880" s="32"/>
      <c r="H880" s="61">
        <f>H865</f>
        <v>54000</v>
      </c>
      <c r="I880" s="51">
        <f>+C880*H880</f>
        <v>540</v>
      </c>
      <c r="J880" s="45"/>
    </row>
    <row r="881" spans="1:10" ht="16.5" customHeight="1">
      <c r="A881" s="32"/>
      <c r="B881" s="337"/>
      <c r="C881" s="126">
        <v>0.015</v>
      </c>
      <c r="D881" s="48" t="s">
        <v>547</v>
      </c>
      <c r="E881" s="32" t="s">
        <v>551</v>
      </c>
      <c r="F881" s="32"/>
      <c r="G881" s="32"/>
      <c r="H881" s="61">
        <f>H866</f>
        <v>48000</v>
      </c>
      <c r="I881" s="51">
        <f>+C881*H881</f>
        <v>720</v>
      </c>
      <c r="J881" s="45"/>
    </row>
    <row r="882" spans="1:10" ht="16.5" customHeight="1">
      <c r="A882" s="32"/>
      <c r="B882" s="337"/>
      <c r="C882" s="126"/>
      <c r="D882" s="48"/>
      <c r="E882" s="32"/>
      <c r="F882" s="32"/>
      <c r="G882" s="32"/>
      <c r="H882" s="431" t="s">
        <v>1117</v>
      </c>
      <c r="I882" s="139">
        <f>SUM(I878:I881)</f>
        <v>17160</v>
      </c>
      <c r="J882" s="45"/>
    </row>
    <row r="883" spans="1:10" ht="6.75" customHeight="1">
      <c r="A883" s="32"/>
      <c r="B883" s="337"/>
      <c r="C883" s="126"/>
      <c r="D883" s="48"/>
      <c r="E883" s="32"/>
      <c r="F883" s="32"/>
      <c r="G883" s="32"/>
      <c r="H883" s="61"/>
      <c r="I883" s="51"/>
      <c r="J883" s="45"/>
    </row>
    <row r="884" spans="1:10" ht="16.5" customHeight="1">
      <c r="A884" s="32"/>
      <c r="B884" s="337"/>
      <c r="C884" s="126"/>
      <c r="D884" s="48"/>
      <c r="E884" s="32"/>
      <c r="F884" s="32"/>
      <c r="G884" s="32"/>
      <c r="H884" s="431" t="s">
        <v>1120</v>
      </c>
      <c r="I884" s="432">
        <f>ROUNDDOWN(J884,)</f>
        <v>83633</v>
      </c>
      <c r="J884" s="139">
        <f>SUM(I873:I882)/2</f>
        <v>83633.5</v>
      </c>
    </row>
    <row r="885" spans="1:10" ht="5.25" customHeight="1">
      <c r="A885" s="32"/>
      <c r="B885" s="337"/>
      <c r="C885" s="126"/>
      <c r="D885" s="48"/>
      <c r="E885" s="32"/>
      <c r="F885" s="32"/>
      <c r="G885" s="32"/>
      <c r="H885" s="61"/>
      <c r="I885" s="51"/>
      <c r="J885" s="45"/>
    </row>
    <row r="886" spans="1:10" ht="16.5" customHeight="1">
      <c r="A886" s="32"/>
      <c r="B886" s="337" t="s">
        <v>366</v>
      </c>
      <c r="C886" s="341"/>
      <c r="D886" s="43"/>
      <c r="E886" s="44" t="s">
        <v>844</v>
      </c>
      <c r="F886" s="32"/>
      <c r="G886" s="32"/>
      <c r="H886" s="40"/>
      <c r="I886" s="45"/>
      <c r="J886" s="45"/>
    </row>
    <row r="887" spans="1:10" ht="16.5" customHeight="1">
      <c r="A887" s="32"/>
      <c r="B887" s="337"/>
      <c r="C887" s="362" t="s">
        <v>1404</v>
      </c>
      <c r="D887" s="43"/>
      <c r="E887" s="44"/>
      <c r="F887" s="32"/>
      <c r="G887" s="32"/>
      <c r="H887" s="40"/>
      <c r="I887" s="45"/>
      <c r="J887" s="45"/>
    </row>
    <row r="888" spans="1:10" ht="16.5" customHeight="1">
      <c r="A888" s="32"/>
      <c r="B888" s="337"/>
      <c r="C888" s="126">
        <v>70</v>
      </c>
      <c r="D888" s="48" t="s">
        <v>664</v>
      </c>
      <c r="E888" s="32" t="s">
        <v>663</v>
      </c>
      <c r="F888" s="32"/>
      <c r="G888" s="32"/>
      <c r="H888" s="40">
        <f>H873</f>
        <v>500</v>
      </c>
      <c r="I888" s="51">
        <f>+C888*H888</f>
        <v>35000</v>
      </c>
      <c r="J888" s="45"/>
    </row>
    <row r="889" spans="1:10" ht="16.5" customHeight="1">
      <c r="A889" s="32"/>
      <c r="B889" s="337"/>
      <c r="C889" s="126">
        <v>4.5</v>
      </c>
      <c r="D889" s="48" t="s">
        <v>315</v>
      </c>
      <c r="E889" s="32" t="s">
        <v>657</v>
      </c>
      <c r="F889" s="32"/>
      <c r="G889" s="32"/>
      <c r="H889" s="40">
        <f>H16</f>
        <v>1550</v>
      </c>
      <c r="I889" s="51">
        <f>+C889*H889</f>
        <v>6975</v>
      </c>
      <c r="J889" s="45"/>
    </row>
    <row r="890" spans="1:10" ht="16.5" customHeight="1">
      <c r="A890" s="32"/>
      <c r="B890" s="337"/>
      <c r="C890" s="126">
        <v>0.05</v>
      </c>
      <c r="D890" s="48" t="s">
        <v>916</v>
      </c>
      <c r="E890" s="32" t="s">
        <v>597</v>
      </c>
      <c r="F890" s="32"/>
      <c r="G890" s="32"/>
      <c r="H890" s="40">
        <f>H875</f>
        <v>230000</v>
      </c>
      <c r="I890" s="51">
        <f>+C890*H890</f>
        <v>11500</v>
      </c>
      <c r="J890" s="45"/>
    </row>
    <row r="891" spans="1:10" ht="16.5" customHeight="1">
      <c r="A891" s="32"/>
      <c r="B891" s="337"/>
      <c r="C891" s="126">
        <v>0.015</v>
      </c>
      <c r="D891" s="48" t="s">
        <v>916</v>
      </c>
      <c r="E891" s="32" t="s">
        <v>646</v>
      </c>
      <c r="F891" s="32"/>
      <c r="G891" s="32"/>
      <c r="H891" s="40">
        <f>'daftar harga bahan'!F51</f>
        <v>215600</v>
      </c>
      <c r="I891" s="51">
        <f>+C891*H891</f>
        <v>3234</v>
      </c>
      <c r="J891" s="45"/>
    </row>
    <row r="892" spans="1:10" ht="16.5" customHeight="1">
      <c r="A892" s="32"/>
      <c r="B892" s="337"/>
      <c r="C892" s="126"/>
      <c r="D892" s="48"/>
      <c r="E892" s="32"/>
      <c r="F892" s="32"/>
      <c r="G892" s="32"/>
      <c r="H892" s="431" t="s">
        <v>1115</v>
      </c>
      <c r="I892" s="139">
        <f>SUM(I888:I891)</f>
        <v>56709</v>
      </c>
      <c r="J892" s="45"/>
    </row>
    <row r="893" spans="1:10" ht="16.5" customHeight="1">
      <c r="A893" s="32"/>
      <c r="B893" s="337"/>
      <c r="C893" s="434" t="s">
        <v>1116</v>
      </c>
      <c r="D893" s="48"/>
      <c r="E893" s="32"/>
      <c r="F893" s="32"/>
      <c r="G893" s="32"/>
      <c r="H893" s="40"/>
      <c r="I893" s="51"/>
      <c r="J893" s="45"/>
    </row>
    <row r="894" spans="1:10" ht="16.5" customHeight="1">
      <c r="A894" s="32"/>
      <c r="B894" s="337"/>
      <c r="C894" s="126">
        <v>0.3</v>
      </c>
      <c r="D894" s="48" t="s">
        <v>547</v>
      </c>
      <c r="E894" s="32" t="s">
        <v>549</v>
      </c>
      <c r="F894" s="32"/>
      <c r="G894" s="32"/>
      <c r="H894" s="40">
        <f>'Daft.Upah'!F10</f>
        <v>36000</v>
      </c>
      <c r="I894" s="51">
        <f>+C894*H894</f>
        <v>10800</v>
      </c>
      <c r="J894" s="45"/>
    </row>
    <row r="895" spans="1:10" ht="16.5" customHeight="1">
      <c r="A895" s="32"/>
      <c r="B895" s="337"/>
      <c r="C895" s="126">
        <v>0.1</v>
      </c>
      <c r="D895" s="48" t="s">
        <v>547</v>
      </c>
      <c r="E895" s="32" t="s">
        <v>599</v>
      </c>
      <c r="F895" s="32"/>
      <c r="G895" s="32"/>
      <c r="H895" s="40">
        <f>'Daft.Upah'!F14</f>
        <v>51000</v>
      </c>
      <c r="I895" s="51">
        <f>+C895*H895</f>
        <v>5100</v>
      </c>
      <c r="J895" s="45"/>
    </row>
    <row r="896" spans="1:10" ht="16.5" customHeight="1">
      <c r="A896" s="32"/>
      <c r="B896" s="337"/>
      <c r="C896" s="126">
        <v>0.01</v>
      </c>
      <c r="D896" s="48" t="s">
        <v>547</v>
      </c>
      <c r="E896" s="32" t="s">
        <v>550</v>
      </c>
      <c r="F896" s="32"/>
      <c r="G896" s="32"/>
      <c r="H896" s="40">
        <f>'Daft.Upah'!F27</f>
        <v>54000</v>
      </c>
      <c r="I896" s="51">
        <f>+C896*H896</f>
        <v>540</v>
      </c>
      <c r="J896" s="45"/>
    </row>
    <row r="897" spans="1:10" ht="16.5" customHeight="1">
      <c r="A897" s="32"/>
      <c r="B897" s="337"/>
      <c r="C897" s="126">
        <v>0.015</v>
      </c>
      <c r="D897" s="48" t="s">
        <v>547</v>
      </c>
      <c r="E897" s="32" t="s">
        <v>551</v>
      </c>
      <c r="F897" s="32"/>
      <c r="G897" s="32"/>
      <c r="H897" s="40">
        <f>'Daft.Upah'!F34</f>
        <v>48000</v>
      </c>
      <c r="I897" s="51">
        <f>+C897*H897</f>
        <v>720</v>
      </c>
      <c r="J897" s="45"/>
    </row>
    <row r="898" spans="1:10" ht="16.5" customHeight="1">
      <c r="A898" s="32"/>
      <c r="B898" s="337"/>
      <c r="C898" s="126"/>
      <c r="D898" s="48"/>
      <c r="E898" s="32"/>
      <c r="F898" s="32"/>
      <c r="G898" s="32"/>
      <c r="H898" s="431" t="s">
        <v>1117</v>
      </c>
      <c r="I898" s="139">
        <f>SUM(I894:I897)</f>
        <v>17160</v>
      </c>
      <c r="J898" s="45"/>
    </row>
    <row r="899" spans="1:10" ht="5.25" customHeight="1">
      <c r="A899" s="32"/>
      <c r="B899" s="337"/>
      <c r="C899" s="126"/>
      <c r="D899" s="48"/>
      <c r="E899" s="32"/>
      <c r="F899" s="32"/>
      <c r="G899" s="32"/>
      <c r="H899" s="61"/>
      <c r="I899" s="51"/>
      <c r="J899" s="45"/>
    </row>
    <row r="900" spans="1:10" ht="16.5" customHeight="1">
      <c r="A900" s="32"/>
      <c r="B900" s="337"/>
      <c r="C900" s="126"/>
      <c r="D900" s="48"/>
      <c r="E900" s="32"/>
      <c r="F900" s="32"/>
      <c r="G900" s="32"/>
      <c r="H900" s="431" t="s">
        <v>1120</v>
      </c>
      <c r="I900" s="432">
        <f>ROUNDDOWN(J900,)</f>
        <v>73869</v>
      </c>
      <c r="J900" s="139">
        <f>SUM(I888:I898)/2</f>
        <v>73869</v>
      </c>
    </row>
    <row r="901" spans="1:10" ht="6" customHeight="1">
      <c r="A901" s="55"/>
      <c r="C901" s="151"/>
      <c r="D901" s="55"/>
      <c r="E901" s="55"/>
      <c r="F901" s="55"/>
      <c r="G901" s="55"/>
      <c r="H901" s="55"/>
      <c r="I901" s="55"/>
      <c r="J901" s="45"/>
    </row>
    <row r="902" spans="2:237" s="55" customFormat="1" ht="16.5" customHeight="1">
      <c r="B902" s="337" t="s">
        <v>367</v>
      </c>
      <c r="C902" s="126"/>
      <c r="D902" s="32"/>
      <c r="E902" s="44" t="s">
        <v>209</v>
      </c>
      <c r="H902" s="32"/>
      <c r="I902" s="45"/>
      <c r="IC902" s="32"/>
    </row>
    <row r="903" spans="2:237" s="55" customFormat="1" ht="16.5" customHeight="1">
      <c r="B903" s="337"/>
      <c r="C903" s="362" t="s">
        <v>1404</v>
      </c>
      <c r="D903" s="32"/>
      <c r="E903" s="44"/>
      <c r="H903" s="32"/>
      <c r="I903" s="45"/>
      <c r="IC903" s="32"/>
    </row>
    <row r="904" spans="2:237" s="55" customFormat="1" ht="16.5" customHeight="1">
      <c r="B904" s="337"/>
      <c r="C904" s="126">
        <v>70</v>
      </c>
      <c r="D904" s="32" t="s">
        <v>939</v>
      </c>
      <c r="E904" s="32" t="s">
        <v>210</v>
      </c>
      <c r="H904" s="154">
        <f>H888</f>
        <v>500</v>
      </c>
      <c r="I904" s="51">
        <f>C904*H904</f>
        <v>35000</v>
      </c>
      <c r="IC904" s="32"/>
    </row>
    <row r="905" spans="2:237" s="55" customFormat="1" ht="16.5" customHeight="1">
      <c r="B905" s="337"/>
      <c r="C905" s="126">
        <v>11.5</v>
      </c>
      <c r="D905" s="32" t="s">
        <v>306</v>
      </c>
      <c r="E905" s="32" t="s">
        <v>211</v>
      </c>
      <c r="H905" s="154">
        <f>H889</f>
        <v>1550</v>
      </c>
      <c r="I905" s="51">
        <f>C905*H905</f>
        <v>17825</v>
      </c>
      <c r="IC905" s="32"/>
    </row>
    <row r="906" spans="2:237" s="55" customFormat="1" ht="16.5" customHeight="1">
      <c r="B906" s="337"/>
      <c r="C906" s="126">
        <v>0.043</v>
      </c>
      <c r="D906" s="32" t="s">
        <v>916</v>
      </c>
      <c r="E906" s="32" t="s">
        <v>801</v>
      </c>
      <c r="H906" s="154">
        <f>H936</f>
        <v>230000</v>
      </c>
      <c r="I906" s="51">
        <f>C906*H906</f>
        <v>9890</v>
      </c>
      <c r="IC906" s="32"/>
    </row>
    <row r="907" spans="2:237" s="55" customFormat="1" ht="16.5" customHeight="1">
      <c r="B907" s="337"/>
      <c r="C907" s="126"/>
      <c r="D907" s="48"/>
      <c r="E907" s="32"/>
      <c r="F907" s="32"/>
      <c r="G907" s="32"/>
      <c r="H907" s="431" t="s">
        <v>1115</v>
      </c>
      <c r="I907" s="139">
        <f>SUM(I904:I906)</f>
        <v>62715</v>
      </c>
      <c r="IC907" s="32"/>
    </row>
    <row r="908" spans="2:237" s="55" customFormat="1" ht="16.5" customHeight="1">
      <c r="B908" s="337"/>
      <c r="C908" s="434" t="s">
        <v>1116</v>
      </c>
      <c r="D908" s="48"/>
      <c r="E908" s="32"/>
      <c r="F908" s="32"/>
      <c r="G908" s="32"/>
      <c r="H908" s="40"/>
      <c r="I908" s="51"/>
      <c r="IC908" s="32"/>
    </row>
    <row r="909" spans="2:237" s="55" customFormat="1" ht="16.5" customHeight="1">
      <c r="B909" s="337"/>
      <c r="C909" s="126">
        <v>0.32</v>
      </c>
      <c r="D909" s="32" t="s">
        <v>48</v>
      </c>
      <c r="E909" s="32" t="s">
        <v>549</v>
      </c>
      <c r="H909" s="154">
        <f>H939</f>
        <v>36000</v>
      </c>
      <c r="I909" s="51">
        <f>C909*H909</f>
        <v>11520</v>
      </c>
      <c r="IC909" s="32"/>
    </row>
    <row r="910" spans="2:237" s="55" customFormat="1" ht="16.5" customHeight="1">
      <c r="B910" s="337"/>
      <c r="C910" s="126">
        <v>0.1</v>
      </c>
      <c r="D910" s="32" t="s">
        <v>48</v>
      </c>
      <c r="E910" s="32" t="s">
        <v>785</v>
      </c>
      <c r="H910" s="154">
        <f>H940</f>
        <v>51000</v>
      </c>
      <c r="I910" s="51">
        <f>C910*H910</f>
        <v>5100</v>
      </c>
      <c r="IC910" s="32"/>
    </row>
    <row r="911" spans="2:237" s="55" customFormat="1" ht="16.5" customHeight="1">
      <c r="B911" s="337"/>
      <c r="C911" s="126">
        <v>0.01</v>
      </c>
      <c r="D911" s="32" t="s">
        <v>48</v>
      </c>
      <c r="E911" s="32" t="s">
        <v>97</v>
      </c>
      <c r="H911" s="154">
        <f>'Daft.Upah'!F27</f>
        <v>54000</v>
      </c>
      <c r="I911" s="51">
        <f>C911*H911</f>
        <v>540</v>
      </c>
      <c r="IC911" s="32"/>
    </row>
    <row r="912" spans="2:237" s="55" customFormat="1" ht="16.5" customHeight="1">
      <c r="B912" s="337"/>
      <c r="C912" s="126">
        <v>0.015</v>
      </c>
      <c r="D912" s="32" t="s">
        <v>48</v>
      </c>
      <c r="E912" s="32" t="s">
        <v>551</v>
      </c>
      <c r="H912" s="154">
        <f>'Daft.Upah'!F34</f>
        <v>48000</v>
      </c>
      <c r="I912" s="51">
        <f>C912*H912</f>
        <v>720</v>
      </c>
      <c r="IC912" s="32"/>
    </row>
    <row r="913" spans="2:237" s="55" customFormat="1" ht="16.5" customHeight="1">
      <c r="B913" s="337"/>
      <c r="C913" s="126"/>
      <c r="D913" s="32"/>
      <c r="E913" s="32"/>
      <c r="H913" s="431" t="s">
        <v>1117</v>
      </c>
      <c r="I913" s="139">
        <f>SUM(I909:I912)</f>
        <v>17880</v>
      </c>
      <c r="IC913" s="32"/>
    </row>
    <row r="914" spans="2:237" s="55" customFormat="1" ht="4.5" customHeight="1">
      <c r="B914" s="337"/>
      <c r="C914" s="126"/>
      <c r="D914" s="32"/>
      <c r="E914" s="32"/>
      <c r="H914" s="61"/>
      <c r="I914" s="51"/>
      <c r="IC914" s="32"/>
    </row>
    <row r="915" spans="2:237" s="55" customFormat="1" ht="16.5" customHeight="1">
      <c r="B915" s="337"/>
      <c r="C915" s="126"/>
      <c r="D915" s="32"/>
      <c r="E915" s="32"/>
      <c r="H915" s="431" t="s">
        <v>1120</v>
      </c>
      <c r="I915" s="432">
        <f>ROUNDDOWN(J915,)</f>
        <v>80595</v>
      </c>
      <c r="J915" s="139">
        <f>SUM(I904:I913)/2</f>
        <v>80595</v>
      </c>
      <c r="IC915" s="32"/>
    </row>
    <row r="916" spans="2:237" s="55" customFormat="1" ht="6" customHeight="1">
      <c r="B916" s="337"/>
      <c r="C916" s="126"/>
      <c r="D916" s="32"/>
      <c r="E916" s="32"/>
      <c r="H916" s="32"/>
      <c r="I916" s="51"/>
      <c r="IC916" s="32"/>
    </row>
    <row r="917" spans="2:237" s="55" customFormat="1" ht="15">
      <c r="B917" s="337" t="s">
        <v>368</v>
      </c>
      <c r="C917" s="126"/>
      <c r="D917" s="32"/>
      <c r="E917" s="44" t="s">
        <v>212</v>
      </c>
      <c r="H917" s="32"/>
      <c r="IC917" s="32"/>
    </row>
    <row r="918" spans="2:237" s="55" customFormat="1" ht="15">
      <c r="B918" s="337"/>
      <c r="C918" s="362" t="s">
        <v>1404</v>
      </c>
      <c r="D918" s="32"/>
      <c r="E918" s="44"/>
      <c r="H918" s="32"/>
      <c r="IC918" s="32"/>
    </row>
    <row r="919" spans="2:237" s="55" customFormat="1" ht="15">
      <c r="B919" s="337"/>
      <c r="C919" s="126">
        <v>70</v>
      </c>
      <c r="D919" s="32" t="s">
        <v>939</v>
      </c>
      <c r="E919" s="32" t="s">
        <v>210</v>
      </c>
      <c r="H919" s="154">
        <f>H904</f>
        <v>500</v>
      </c>
      <c r="I919" s="51">
        <f>C919*H919</f>
        <v>35000</v>
      </c>
      <c r="IC919" s="32"/>
    </row>
    <row r="920" spans="2:237" s="55" customFormat="1" ht="15">
      <c r="B920" s="337"/>
      <c r="C920" s="126">
        <v>9.68</v>
      </c>
      <c r="D920" s="32" t="s">
        <v>306</v>
      </c>
      <c r="E920" s="32" t="s">
        <v>211</v>
      </c>
      <c r="H920" s="154">
        <f>H905</f>
        <v>1550</v>
      </c>
      <c r="I920" s="51">
        <f>C920*H920</f>
        <v>15004</v>
      </c>
      <c r="IC920" s="32"/>
    </row>
    <row r="921" spans="2:237" s="55" customFormat="1" ht="15">
      <c r="B921" s="337"/>
      <c r="C921" s="126">
        <v>0.045</v>
      </c>
      <c r="D921" s="32" t="s">
        <v>916</v>
      </c>
      <c r="E921" s="32" t="s">
        <v>801</v>
      </c>
      <c r="H921" s="154">
        <f>H906</f>
        <v>230000</v>
      </c>
      <c r="I921" s="51">
        <f>C921*H921</f>
        <v>10350</v>
      </c>
      <c r="IC921" s="32"/>
    </row>
    <row r="922" spans="2:237" s="55" customFormat="1" ht="15">
      <c r="B922" s="337"/>
      <c r="C922" s="126"/>
      <c r="D922" s="48"/>
      <c r="E922" s="32"/>
      <c r="F922" s="32"/>
      <c r="G922" s="32"/>
      <c r="H922" s="431" t="s">
        <v>1115</v>
      </c>
      <c r="I922" s="139">
        <f>SUM(I919:I921)</f>
        <v>60354</v>
      </c>
      <c r="IC922" s="32"/>
    </row>
    <row r="923" spans="2:237" s="55" customFormat="1" ht="15">
      <c r="B923" s="337"/>
      <c r="C923" s="434" t="s">
        <v>1116</v>
      </c>
      <c r="D923" s="48"/>
      <c r="E923" s="32"/>
      <c r="F923" s="32"/>
      <c r="G923" s="32"/>
      <c r="H923" s="40"/>
      <c r="I923" s="51"/>
      <c r="IC923" s="32"/>
    </row>
    <row r="924" spans="2:237" s="55" customFormat="1" ht="15">
      <c r="B924" s="337"/>
      <c r="C924" s="126">
        <v>0.32</v>
      </c>
      <c r="D924" s="32" t="s">
        <v>48</v>
      </c>
      <c r="E924" s="32" t="s">
        <v>549</v>
      </c>
      <c r="H924" s="154">
        <f>H909</f>
        <v>36000</v>
      </c>
      <c r="I924" s="51">
        <f>C924*H924</f>
        <v>11520</v>
      </c>
      <c r="IC924" s="32"/>
    </row>
    <row r="925" spans="2:237" s="55" customFormat="1" ht="15">
      <c r="B925" s="337"/>
      <c r="C925" s="126">
        <v>0.1</v>
      </c>
      <c r="D925" s="32" t="s">
        <v>48</v>
      </c>
      <c r="E925" s="32" t="s">
        <v>785</v>
      </c>
      <c r="H925" s="154">
        <f>H910</f>
        <v>51000</v>
      </c>
      <c r="I925" s="51">
        <f>C925*H925</f>
        <v>5100</v>
      </c>
      <c r="IC925" s="32"/>
    </row>
    <row r="926" spans="2:237" s="55" customFormat="1" ht="15">
      <c r="B926" s="337"/>
      <c r="C926" s="126">
        <v>0.01</v>
      </c>
      <c r="D926" s="32" t="s">
        <v>48</v>
      </c>
      <c r="E926" s="32" t="s">
        <v>97</v>
      </c>
      <c r="H926" s="154">
        <f>H911</f>
        <v>54000</v>
      </c>
      <c r="I926" s="51">
        <f>C926*H926</f>
        <v>540</v>
      </c>
      <c r="IC926" s="32"/>
    </row>
    <row r="927" spans="2:237" s="55" customFormat="1" ht="15">
      <c r="B927" s="337"/>
      <c r="C927" s="126">
        <v>0.015</v>
      </c>
      <c r="D927" s="32" t="s">
        <v>48</v>
      </c>
      <c r="E927" s="32" t="s">
        <v>551</v>
      </c>
      <c r="H927" s="154">
        <f>H912</f>
        <v>48000</v>
      </c>
      <c r="I927" s="51">
        <f>C927*H927</f>
        <v>720</v>
      </c>
      <c r="IC927" s="32"/>
    </row>
    <row r="928" spans="2:237" s="55" customFormat="1" ht="15">
      <c r="B928" s="337"/>
      <c r="C928" s="126"/>
      <c r="D928" s="32"/>
      <c r="E928" s="32"/>
      <c r="H928" s="431" t="s">
        <v>1117</v>
      </c>
      <c r="I928" s="139">
        <f>SUM(I924:I927)</f>
        <v>17880</v>
      </c>
      <c r="IC928" s="32"/>
    </row>
    <row r="929" spans="2:237" s="55" customFormat="1" ht="6" customHeight="1">
      <c r="B929" s="337"/>
      <c r="C929" s="126"/>
      <c r="D929" s="32"/>
      <c r="E929" s="32"/>
      <c r="H929" s="61"/>
      <c r="I929" s="51"/>
      <c r="IC929" s="32"/>
    </row>
    <row r="930" spans="2:237" s="55" customFormat="1" ht="15">
      <c r="B930" s="337"/>
      <c r="C930" s="126"/>
      <c r="D930" s="32"/>
      <c r="E930" s="32"/>
      <c r="H930" s="431" t="s">
        <v>1120</v>
      </c>
      <c r="I930" s="432">
        <f>ROUNDDOWN(J930,)</f>
        <v>78234</v>
      </c>
      <c r="J930" s="139">
        <f>SUM(I919:I928)/2</f>
        <v>78234</v>
      </c>
      <c r="IC930" s="32"/>
    </row>
    <row r="931" spans="2:237" s="55" customFormat="1" ht="8.25" customHeight="1">
      <c r="B931" s="416"/>
      <c r="C931" s="151"/>
      <c r="IC931" s="32"/>
    </row>
    <row r="932" spans="2:237" s="55" customFormat="1" ht="15">
      <c r="B932" s="337" t="s">
        <v>369</v>
      </c>
      <c r="C932" s="126"/>
      <c r="D932" s="32"/>
      <c r="E932" s="44" t="s">
        <v>206</v>
      </c>
      <c r="F932" s="51"/>
      <c r="IC932" s="32"/>
    </row>
    <row r="933" spans="2:237" s="55" customFormat="1" ht="15">
      <c r="B933" s="337"/>
      <c r="C933" s="362" t="s">
        <v>1404</v>
      </c>
      <c r="D933" s="32"/>
      <c r="E933" s="44"/>
      <c r="F933" s="51"/>
      <c r="I933" s="49"/>
      <c r="IC933" s="32"/>
    </row>
    <row r="934" spans="2:237" s="55" customFormat="1" ht="15">
      <c r="B934" s="337"/>
      <c r="C934" s="126">
        <v>1.1</v>
      </c>
      <c r="D934" s="32" t="s">
        <v>915</v>
      </c>
      <c r="E934" s="32" t="s">
        <v>207</v>
      </c>
      <c r="H934" s="154">
        <f>'daftar harga bahan'!F23</f>
        <v>101000</v>
      </c>
      <c r="I934" s="51">
        <f>C934*H934</f>
        <v>111100.00000000001</v>
      </c>
      <c r="IC934" s="32"/>
    </row>
    <row r="935" spans="1:237" s="55" customFormat="1" ht="15">
      <c r="A935" s="32"/>
      <c r="B935" s="337"/>
      <c r="C935" s="126">
        <v>0.12</v>
      </c>
      <c r="D935" s="32" t="s">
        <v>313</v>
      </c>
      <c r="E935" s="32" t="s">
        <v>205</v>
      </c>
      <c r="F935" s="32"/>
      <c r="G935" s="32"/>
      <c r="H935" s="154">
        <f>'daftar harga bahan'!F57*50</f>
        <v>77500</v>
      </c>
      <c r="I935" s="51">
        <f>C935*H935</f>
        <v>9300</v>
      </c>
      <c r="IC935" s="32"/>
    </row>
    <row r="936" spans="1:237" s="55" customFormat="1" ht="15">
      <c r="A936" s="32"/>
      <c r="B936" s="337"/>
      <c r="C936" s="126">
        <v>0.031</v>
      </c>
      <c r="D936" s="32" t="s">
        <v>916</v>
      </c>
      <c r="E936" s="32" t="s">
        <v>801</v>
      </c>
      <c r="F936" s="32"/>
      <c r="G936" s="32"/>
      <c r="H936" s="154">
        <f>H890</f>
        <v>230000</v>
      </c>
      <c r="I936" s="51">
        <f>C936*H936</f>
        <v>7130</v>
      </c>
      <c r="IC936" s="32"/>
    </row>
    <row r="937" spans="1:237" s="55" customFormat="1" ht="15">
      <c r="A937" s="32"/>
      <c r="B937" s="337"/>
      <c r="C937" s="126"/>
      <c r="D937" s="48"/>
      <c r="E937" s="32"/>
      <c r="F937" s="32"/>
      <c r="G937" s="32"/>
      <c r="H937" s="431" t="s">
        <v>1115</v>
      </c>
      <c r="I937" s="139">
        <f>SUM(I934:I936)</f>
        <v>127530.00000000001</v>
      </c>
      <c r="IC937" s="32"/>
    </row>
    <row r="938" spans="1:237" s="55" customFormat="1" ht="15">
      <c r="A938" s="32"/>
      <c r="B938" s="337"/>
      <c r="C938" s="434" t="s">
        <v>1116</v>
      </c>
      <c r="D938" s="48"/>
      <c r="E938" s="32"/>
      <c r="F938" s="32"/>
      <c r="G938" s="32"/>
      <c r="H938" s="40"/>
      <c r="I938" s="51"/>
      <c r="IC938" s="32"/>
    </row>
    <row r="939" spans="1:237" s="55" customFormat="1" ht="15">
      <c r="A939" s="32"/>
      <c r="B939" s="337"/>
      <c r="C939" s="126">
        <v>0.1875</v>
      </c>
      <c r="D939" s="32" t="s">
        <v>48</v>
      </c>
      <c r="E939" s="32" t="s">
        <v>549</v>
      </c>
      <c r="F939" s="32"/>
      <c r="G939" s="32"/>
      <c r="H939" s="154">
        <f>H894</f>
        <v>36000</v>
      </c>
      <c r="I939" s="51">
        <f>C939*H939</f>
        <v>6750</v>
      </c>
      <c r="IC939" s="32"/>
    </row>
    <row r="940" spans="1:237" s="55" customFormat="1" ht="15">
      <c r="A940" s="32"/>
      <c r="B940" s="337"/>
      <c r="C940" s="126">
        <v>0.225</v>
      </c>
      <c r="D940" s="32" t="s">
        <v>48</v>
      </c>
      <c r="E940" s="32" t="s">
        <v>785</v>
      </c>
      <c r="F940" s="32"/>
      <c r="G940" s="32"/>
      <c r="H940" s="154">
        <f>H895</f>
        <v>51000</v>
      </c>
      <c r="I940" s="51">
        <f>C940*H940</f>
        <v>11475</v>
      </c>
      <c r="IC940" s="32"/>
    </row>
    <row r="941" spans="1:237" s="55" customFormat="1" ht="15">
      <c r="A941" s="32"/>
      <c r="B941" s="337"/>
      <c r="C941" s="126">
        <v>0.375</v>
      </c>
      <c r="D941" s="32" t="s">
        <v>48</v>
      </c>
      <c r="E941" s="32" t="s">
        <v>97</v>
      </c>
      <c r="F941" s="32"/>
      <c r="G941" s="32"/>
      <c r="H941" s="154">
        <f>'Daft.Upah'!F27</f>
        <v>54000</v>
      </c>
      <c r="I941" s="51">
        <f>C941*H941</f>
        <v>20250</v>
      </c>
      <c r="IC941" s="32"/>
    </row>
    <row r="942" spans="1:237" s="55" customFormat="1" ht="15">
      <c r="A942" s="32"/>
      <c r="B942" s="337"/>
      <c r="C942" s="126">
        <v>0.338</v>
      </c>
      <c r="D942" s="32" t="s">
        <v>48</v>
      </c>
      <c r="E942" s="32" t="s">
        <v>551</v>
      </c>
      <c r="F942" s="32"/>
      <c r="G942" s="32"/>
      <c r="H942" s="154">
        <f>H897</f>
        <v>48000</v>
      </c>
      <c r="I942" s="51">
        <f>C942*H942</f>
        <v>16224.000000000002</v>
      </c>
      <c r="IC942" s="32"/>
    </row>
    <row r="943" spans="1:237" s="55" customFormat="1" ht="15">
      <c r="A943" s="32"/>
      <c r="B943" s="337"/>
      <c r="C943" s="126">
        <v>0.025</v>
      </c>
      <c r="D943" s="32" t="s">
        <v>50</v>
      </c>
      <c r="E943" s="32" t="s">
        <v>208</v>
      </c>
      <c r="F943" s="32"/>
      <c r="G943" s="32"/>
      <c r="H943" s="154">
        <f>'daftar harga bahan'!F489</f>
        <v>15100</v>
      </c>
      <c r="I943" s="51">
        <f>C943*H943</f>
        <v>377.5</v>
      </c>
      <c r="IC943" s="32"/>
    </row>
    <row r="944" spans="1:237" s="55" customFormat="1" ht="15">
      <c r="A944" s="32"/>
      <c r="B944" s="337"/>
      <c r="C944" s="126"/>
      <c r="D944" s="32"/>
      <c r="E944" s="32"/>
      <c r="F944" s="32"/>
      <c r="G944" s="32"/>
      <c r="H944" s="431" t="s">
        <v>1117</v>
      </c>
      <c r="I944" s="139">
        <f>SUM(I939:I943)</f>
        <v>55076.5</v>
      </c>
      <c r="IC944" s="32"/>
    </row>
    <row r="945" spans="1:237" s="55" customFormat="1" ht="6" customHeight="1">
      <c r="A945" s="32"/>
      <c r="B945" s="337"/>
      <c r="C945" s="126"/>
      <c r="D945" s="32"/>
      <c r="E945" s="32"/>
      <c r="F945" s="32"/>
      <c r="G945" s="32"/>
      <c r="H945" s="61"/>
      <c r="I945" s="51"/>
      <c r="IC945" s="32"/>
    </row>
    <row r="946" spans="1:237" s="55" customFormat="1" ht="15">
      <c r="A946" s="32"/>
      <c r="B946" s="337"/>
      <c r="C946" s="126"/>
      <c r="D946" s="32"/>
      <c r="E946" s="32"/>
      <c r="F946" s="32"/>
      <c r="G946" s="32"/>
      <c r="H946" s="431" t="s">
        <v>1120</v>
      </c>
      <c r="I946" s="432">
        <f>ROUNDDOWN(J946,)</f>
        <v>182606</v>
      </c>
      <c r="J946" s="139">
        <f>SUM(I934:I944)/2</f>
        <v>182606.5</v>
      </c>
      <c r="IC946" s="32"/>
    </row>
    <row r="947" spans="2:237" s="55" customFormat="1" ht="6.75" customHeight="1">
      <c r="B947" s="416"/>
      <c r="C947" s="151"/>
      <c r="IC947" s="32"/>
    </row>
    <row r="948" spans="2:237" s="55" customFormat="1" ht="15">
      <c r="B948" s="337" t="s">
        <v>370</v>
      </c>
      <c r="C948" s="126"/>
      <c r="D948" s="32"/>
      <c r="E948" s="44" t="s">
        <v>213</v>
      </c>
      <c r="H948" s="32"/>
      <c r="IC948" s="32"/>
    </row>
    <row r="949" spans="2:237" s="55" customFormat="1" ht="15">
      <c r="B949" s="337"/>
      <c r="C949" s="362" t="s">
        <v>1404</v>
      </c>
      <c r="D949" s="32"/>
      <c r="E949" s="32"/>
      <c r="H949" s="32"/>
      <c r="IC949" s="32"/>
    </row>
    <row r="950" spans="2:237" s="55" customFormat="1" ht="15">
      <c r="B950" s="337"/>
      <c r="C950" s="126">
        <v>500</v>
      </c>
      <c r="D950" s="32" t="s">
        <v>939</v>
      </c>
      <c r="E950" s="32" t="s">
        <v>210</v>
      </c>
      <c r="H950" s="154">
        <f>H919</f>
        <v>500</v>
      </c>
      <c r="I950" s="51">
        <f>C950*H950</f>
        <v>250000</v>
      </c>
      <c r="IC950" s="32"/>
    </row>
    <row r="951" spans="2:237" s="55" customFormat="1" ht="15">
      <c r="B951" s="337"/>
      <c r="C951" s="126">
        <v>4.1176</v>
      </c>
      <c r="D951" s="32" t="s">
        <v>313</v>
      </c>
      <c r="E951" s="32" t="s">
        <v>211</v>
      </c>
      <c r="H951" s="154">
        <f>'daftar harga bahan'!F57*50</f>
        <v>77500</v>
      </c>
      <c r="I951" s="51">
        <f>C951*H951</f>
        <v>319114</v>
      </c>
      <c r="IC951" s="32"/>
    </row>
    <row r="952" spans="2:237" s="55" customFormat="1" ht="15">
      <c r="B952" s="337"/>
      <c r="C952" s="126">
        <v>0.333</v>
      </c>
      <c r="D952" s="32" t="s">
        <v>916</v>
      </c>
      <c r="E952" s="32" t="s">
        <v>801</v>
      </c>
      <c r="H952" s="154">
        <f>H921</f>
        <v>230000</v>
      </c>
      <c r="I952" s="51">
        <f>C952*H952</f>
        <v>76590</v>
      </c>
      <c r="IC952" s="32"/>
    </row>
    <row r="953" spans="2:237" s="55" customFormat="1" ht="15">
      <c r="B953" s="337"/>
      <c r="C953" s="126"/>
      <c r="D953" s="48"/>
      <c r="E953" s="32"/>
      <c r="F953" s="32"/>
      <c r="G953" s="32"/>
      <c r="H953" s="431" t="s">
        <v>1115</v>
      </c>
      <c r="I953" s="139">
        <f>SUM(I950:I952)</f>
        <v>645704</v>
      </c>
      <c r="IC953" s="32"/>
    </row>
    <row r="954" spans="2:237" s="55" customFormat="1" ht="15">
      <c r="B954" s="337"/>
      <c r="C954" s="434" t="s">
        <v>1116</v>
      </c>
      <c r="D954" s="48"/>
      <c r="E954" s="32"/>
      <c r="F954" s="32"/>
      <c r="G954" s="32"/>
      <c r="H954" s="40"/>
      <c r="I954" s="51"/>
      <c r="IC954" s="32"/>
    </row>
    <row r="955" spans="2:237" s="55" customFormat="1" ht="15">
      <c r="B955" s="337"/>
      <c r="C955" s="126">
        <v>4.5</v>
      </c>
      <c r="D955" s="32" t="s">
        <v>48</v>
      </c>
      <c r="E955" s="32" t="s">
        <v>549</v>
      </c>
      <c r="H955" s="154">
        <f>H924</f>
        <v>36000</v>
      </c>
      <c r="I955" s="51">
        <f>C955*H955</f>
        <v>162000</v>
      </c>
      <c r="IC955" s="32"/>
    </row>
    <row r="956" spans="2:237" s="55" customFormat="1" ht="15">
      <c r="B956" s="337"/>
      <c r="C956" s="126">
        <v>1.5</v>
      </c>
      <c r="D956" s="32" t="s">
        <v>48</v>
      </c>
      <c r="E956" s="32" t="s">
        <v>785</v>
      </c>
      <c r="H956" s="154">
        <f>H925</f>
        <v>51000</v>
      </c>
      <c r="I956" s="51">
        <f>C956*H956</f>
        <v>76500</v>
      </c>
      <c r="IC956" s="32"/>
    </row>
    <row r="957" spans="2:237" s="55" customFormat="1" ht="15">
      <c r="B957" s="337"/>
      <c r="C957" s="126">
        <v>0.15</v>
      </c>
      <c r="D957" s="32" t="s">
        <v>48</v>
      </c>
      <c r="E957" s="32" t="s">
        <v>97</v>
      </c>
      <c r="H957" s="154">
        <f>H926</f>
        <v>54000</v>
      </c>
      <c r="I957" s="51">
        <f>C957*H957</f>
        <v>8100</v>
      </c>
      <c r="IC957" s="32"/>
    </row>
    <row r="958" spans="2:237" s="55" customFormat="1" ht="15">
      <c r="B958" s="337"/>
      <c r="C958" s="126">
        <v>0.225</v>
      </c>
      <c r="D958" s="32" t="s">
        <v>48</v>
      </c>
      <c r="E958" s="32" t="s">
        <v>551</v>
      </c>
      <c r="H958" s="154">
        <f>H927</f>
        <v>48000</v>
      </c>
      <c r="I958" s="51">
        <f>C958*H958</f>
        <v>10800</v>
      </c>
      <c r="IC958" s="32"/>
    </row>
    <row r="959" spans="2:237" s="55" customFormat="1" ht="15">
      <c r="B959" s="337"/>
      <c r="C959" s="126"/>
      <c r="D959" s="32"/>
      <c r="E959" s="32"/>
      <c r="H959" s="431" t="s">
        <v>1117</v>
      </c>
      <c r="I959" s="139">
        <f>SUM(I955:I958)</f>
        <v>257400</v>
      </c>
      <c r="IC959" s="32"/>
    </row>
    <row r="960" spans="2:237" s="55" customFormat="1" ht="6.75" customHeight="1">
      <c r="B960" s="337"/>
      <c r="C960" s="126"/>
      <c r="D960" s="32"/>
      <c r="E960" s="32"/>
      <c r="H960" s="61"/>
      <c r="I960" s="51"/>
      <c r="IC960" s="32"/>
    </row>
    <row r="961" spans="2:237" s="55" customFormat="1" ht="17.25" customHeight="1">
      <c r="B961" s="337"/>
      <c r="C961" s="126"/>
      <c r="D961" s="32"/>
      <c r="E961" s="32"/>
      <c r="H961" s="431" t="s">
        <v>1120</v>
      </c>
      <c r="I961" s="432">
        <f>ROUNDDOWN(J961,)</f>
        <v>903104</v>
      </c>
      <c r="J961" s="139">
        <f>SUM(I950:I959)/2</f>
        <v>903104</v>
      </c>
      <c r="IC961" s="32"/>
    </row>
    <row r="962" spans="2:237" s="55" customFormat="1" ht="6.75" customHeight="1">
      <c r="B962" s="337"/>
      <c r="C962" s="126"/>
      <c r="D962" s="32"/>
      <c r="E962" s="32"/>
      <c r="H962" s="32"/>
      <c r="I962" s="51"/>
      <c r="IC962" s="32"/>
    </row>
    <row r="963" spans="2:237" s="55" customFormat="1" ht="15">
      <c r="B963" s="337" t="s">
        <v>371</v>
      </c>
      <c r="C963" s="126"/>
      <c r="D963" s="32"/>
      <c r="E963" s="44" t="s">
        <v>214</v>
      </c>
      <c r="H963" s="32"/>
      <c r="IC963" s="32"/>
    </row>
    <row r="964" spans="2:237" s="55" customFormat="1" ht="15">
      <c r="B964" s="337"/>
      <c r="C964" s="362" t="s">
        <v>1404</v>
      </c>
      <c r="D964" s="32"/>
      <c r="E964" s="44"/>
      <c r="H964" s="32"/>
      <c r="IC964" s="32"/>
    </row>
    <row r="965" spans="2:237" s="55" customFormat="1" ht="15">
      <c r="B965" s="337"/>
      <c r="C965" s="126">
        <v>500</v>
      </c>
      <c r="D965" s="32" t="s">
        <v>939</v>
      </c>
      <c r="E965" s="32" t="s">
        <v>210</v>
      </c>
      <c r="H965" s="154">
        <f>H950</f>
        <v>500</v>
      </c>
      <c r="I965" s="51">
        <f>C965*H965</f>
        <v>250000</v>
      </c>
      <c r="IC965" s="32"/>
    </row>
    <row r="966" spans="2:237" s="55" customFormat="1" ht="15">
      <c r="B966" s="337"/>
      <c r="C966" s="126">
        <v>2.5328</v>
      </c>
      <c r="D966" s="32" t="s">
        <v>313</v>
      </c>
      <c r="E966" s="32" t="s">
        <v>211</v>
      </c>
      <c r="H966" s="154">
        <f>H951</f>
        <v>77500</v>
      </c>
      <c r="I966" s="51">
        <f>C966*H966</f>
        <v>196292</v>
      </c>
      <c r="IC966" s="32"/>
    </row>
    <row r="967" spans="2:237" s="55" customFormat="1" ht="15">
      <c r="B967" s="337"/>
      <c r="C967" s="126">
        <v>0.406</v>
      </c>
      <c r="D967" s="32" t="s">
        <v>916</v>
      </c>
      <c r="E967" s="32" t="s">
        <v>801</v>
      </c>
      <c r="H967" s="154">
        <f>H952</f>
        <v>230000</v>
      </c>
      <c r="I967" s="51">
        <f>C967*H967</f>
        <v>93380</v>
      </c>
      <c r="IC967" s="32"/>
    </row>
    <row r="968" spans="2:237" s="55" customFormat="1" ht="15">
      <c r="B968" s="337"/>
      <c r="C968" s="126"/>
      <c r="D968" s="48"/>
      <c r="E968" s="32"/>
      <c r="F968" s="32"/>
      <c r="G968" s="32"/>
      <c r="H968" s="431" t="s">
        <v>1115</v>
      </c>
      <c r="I968" s="139">
        <f>SUM(I965:I967)</f>
        <v>539672</v>
      </c>
      <c r="IC968" s="32"/>
    </row>
    <row r="969" spans="2:237" s="55" customFormat="1" ht="15">
      <c r="B969" s="337"/>
      <c r="C969" s="434" t="s">
        <v>1116</v>
      </c>
      <c r="D969" s="48"/>
      <c r="E969" s="32"/>
      <c r="F969" s="32"/>
      <c r="G969" s="32"/>
      <c r="H969" s="40"/>
      <c r="I969" s="51"/>
      <c r="IC969" s="32"/>
    </row>
    <row r="970" spans="2:237" s="55" customFormat="1" ht="15">
      <c r="B970" s="337"/>
      <c r="C970" s="126">
        <v>4.5</v>
      </c>
      <c r="D970" s="32" t="s">
        <v>48</v>
      </c>
      <c r="E970" s="32" t="s">
        <v>549</v>
      </c>
      <c r="H970" s="154">
        <f>H955</f>
        <v>36000</v>
      </c>
      <c r="I970" s="51">
        <f>C970*H970</f>
        <v>162000</v>
      </c>
      <c r="IC970" s="32"/>
    </row>
    <row r="971" spans="2:237" s="55" customFormat="1" ht="15">
      <c r="B971" s="337"/>
      <c r="C971" s="126">
        <v>1.5</v>
      </c>
      <c r="D971" s="32" t="s">
        <v>48</v>
      </c>
      <c r="E971" s="32" t="s">
        <v>785</v>
      </c>
      <c r="H971" s="154">
        <f>H956</f>
        <v>51000</v>
      </c>
      <c r="I971" s="51">
        <f>C971*H971</f>
        <v>76500</v>
      </c>
      <c r="IC971" s="32"/>
    </row>
    <row r="972" spans="2:237" s="55" customFormat="1" ht="15">
      <c r="B972" s="337"/>
      <c r="C972" s="126">
        <v>0.15</v>
      </c>
      <c r="D972" s="32" t="s">
        <v>48</v>
      </c>
      <c r="E972" s="32" t="s">
        <v>97</v>
      </c>
      <c r="H972" s="154">
        <f>H957</f>
        <v>54000</v>
      </c>
      <c r="I972" s="51">
        <f>C972*H972</f>
        <v>8100</v>
      </c>
      <c r="IC972" s="32"/>
    </row>
    <row r="973" spans="2:237" s="55" customFormat="1" ht="15">
      <c r="B973" s="337"/>
      <c r="C973" s="126">
        <v>0.225</v>
      </c>
      <c r="D973" s="32" t="s">
        <v>48</v>
      </c>
      <c r="E973" s="32" t="s">
        <v>551</v>
      </c>
      <c r="H973" s="154">
        <f>H958</f>
        <v>48000</v>
      </c>
      <c r="I973" s="51">
        <f>C973*H973</f>
        <v>10800</v>
      </c>
      <c r="IC973" s="32"/>
    </row>
    <row r="974" spans="2:237" s="55" customFormat="1" ht="15">
      <c r="B974" s="337"/>
      <c r="C974" s="126"/>
      <c r="D974" s="32"/>
      <c r="E974" s="32"/>
      <c r="H974" s="431" t="s">
        <v>1117</v>
      </c>
      <c r="I974" s="139">
        <f>SUM(I970:I973)</f>
        <v>257400</v>
      </c>
      <c r="IC974" s="32"/>
    </row>
    <row r="975" spans="2:237" s="55" customFormat="1" ht="3.75" customHeight="1">
      <c r="B975" s="337"/>
      <c r="C975" s="126"/>
      <c r="D975" s="32"/>
      <c r="E975" s="32"/>
      <c r="H975" s="61"/>
      <c r="I975" s="51"/>
      <c r="IC975" s="32"/>
    </row>
    <row r="976" spans="2:237" s="55" customFormat="1" ht="15">
      <c r="B976" s="416"/>
      <c r="C976" s="151"/>
      <c r="H976" s="431" t="s">
        <v>1120</v>
      </c>
      <c r="I976" s="432">
        <f>ROUNDDOWN(J976,)</f>
        <v>797072</v>
      </c>
      <c r="J976" s="432">
        <f>SUM(I965:I974)/2</f>
        <v>797072</v>
      </c>
      <c r="IC976" s="32"/>
    </row>
    <row r="977" spans="2:237" s="55" customFormat="1" ht="6" customHeight="1">
      <c r="B977" s="416"/>
      <c r="C977" s="151"/>
      <c r="IC977" s="32"/>
    </row>
    <row r="978" spans="2:237" s="55" customFormat="1" ht="15">
      <c r="B978" s="337" t="s">
        <v>372</v>
      </c>
      <c r="C978" s="126"/>
      <c r="D978" s="32"/>
      <c r="E978" s="44" t="s">
        <v>215</v>
      </c>
      <c r="H978" s="32"/>
      <c r="IC978" s="32"/>
    </row>
    <row r="979" spans="2:237" s="55" customFormat="1" ht="15">
      <c r="B979" s="337"/>
      <c r="C979" s="362" t="s">
        <v>1404</v>
      </c>
      <c r="D979" s="32"/>
      <c r="E979" s="32"/>
      <c r="H979" s="32"/>
      <c r="IC979" s="32"/>
    </row>
    <row r="980" spans="2:237" s="55" customFormat="1" ht="15">
      <c r="B980" s="337"/>
      <c r="C980" s="126">
        <v>500</v>
      </c>
      <c r="D980" s="32" t="s">
        <v>939</v>
      </c>
      <c r="E980" s="32" t="s">
        <v>210</v>
      </c>
      <c r="H980" s="154">
        <f>H965</f>
        <v>500</v>
      </c>
      <c r="I980" s="51">
        <f>C980*H980</f>
        <v>250000</v>
      </c>
      <c r="IC980" s="32"/>
    </row>
    <row r="981" spans="2:237" s="55" customFormat="1" ht="15">
      <c r="B981" s="337"/>
      <c r="C981" s="126">
        <v>0.9384</v>
      </c>
      <c r="D981" s="32" t="s">
        <v>313</v>
      </c>
      <c r="E981" s="32" t="s">
        <v>211</v>
      </c>
      <c r="H981" s="154">
        <f>H966</f>
        <v>77500</v>
      </c>
      <c r="I981" s="51">
        <f>C981*H981</f>
        <v>72726</v>
      </c>
      <c r="IC981" s="32"/>
    </row>
    <row r="982" spans="2:237" s="55" customFormat="1" ht="15">
      <c r="B982" s="337"/>
      <c r="C982" s="126">
        <v>0.11</v>
      </c>
      <c r="D982" s="32" t="s">
        <v>916</v>
      </c>
      <c r="E982" s="32" t="s">
        <v>216</v>
      </c>
      <c r="H982" s="154">
        <f>'daftar harga bahan'!F51</f>
        <v>215600</v>
      </c>
      <c r="I982" s="51">
        <f>C982*H982</f>
        <v>23716</v>
      </c>
      <c r="IC982" s="32"/>
    </row>
    <row r="983" spans="2:237" s="55" customFormat="1" ht="15">
      <c r="B983" s="337"/>
      <c r="C983" s="126">
        <v>0.368</v>
      </c>
      <c r="D983" s="32" t="s">
        <v>916</v>
      </c>
      <c r="E983" s="32" t="s">
        <v>801</v>
      </c>
      <c r="H983" s="154">
        <f>'daftar harga bahan'!F37</f>
        <v>230000</v>
      </c>
      <c r="I983" s="51">
        <f>C983*H983</f>
        <v>84640</v>
      </c>
      <c r="IC983" s="32"/>
    </row>
    <row r="984" spans="2:237" s="55" customFormat="1" ht="15">
      <c r="B984" s="337"/>
      <c r="C984" s="126"/>
      <c r="D984" s="48"/>
      <c r="E984" s="32"/>
      <c r="F984" s="32"/>
      <c r="G984" s="32"/>
      <c r="H984" s="431" t="s">
        <v>1115</v>
      </c>
      <c r="I984" s="139">
        <f>SUM(I980:I983)</f>
        <v>431082</v>
      </c>
      <c r="IC984" s="32"/>
    </row>
    <row r="985" spans="2:237" s="55" customFormat="1" ht="15">
      <c r="B985" s="337"/>
      <c r="C985" s="434" t="s">
        <v>1116</v>
      </c>
      <c r="D985" s="48"/>
      <c r="E985" s="32"/>
      <c r="F985" s="32"/>
      <c r="G985" s="32"/>
      <c r="H985" s="40"/>
      <c r="I985" s="51"/>
      <c r="IC985" s="32"/>
    </row>
    <row r="986" spans="2:237" s="55" customFormat="1" ht="15">
      <c r="B986" s="337"/>
      <c r="C986" s="126">
        <v>4.5</v>
      </c>
      <c r="D986" s="32" t="s">
        <v>48</v>
      </c>
      <c r="E986" s="32" t="s">
        <v>549</v>
      </c>
      <c r="H986" s="154">
        <f>'Daft.Upah'!F10</f>
        <v>36000</v>
      </c>
      <c r="I986" s="51">
        <f>C986*H986</f>
        <v>162000</v>
      </c>
      <c r="IC986" s="32"/>
    </row>
    <row r="987" spans="2:237" s="55" customFormat="1" ht="15">
      <c r="B987" s="337"/>
      <c r="C987" s="126">
        <v>1.5</v>
      </c>
      <c r="D987" s="32" t="s">
        <v>48</v>
      </c>
      <c r="E987" s="32" t="s">
        <v>785</v>
      </c>
      <c r="H987" s="154">
        <f>H971</f>
        <v>51000</v>
      </c>
      <c r="I987" s="51">
        <f>C987*H987</f>
        <v>76500</v>
      </c>
      <c r="IC987" s="32"/>
    </row>
    <row r="988" spans="2:237" s="55" customFormat="1" ht="15">
      <c r="B988" s="337"/>
      <c r="C988" s="126">
        <v>0.15</v>
      </c>
      <c r="D988" s="32" t="s">
        <v>48</v>
      </c>
      <c r="E988" s="32" t="s">
        <v>97</v>
      </c>
      <c r="H988" s="154">
        <f>H972</f>
        <v>54000</v>
      </c>
      <c r="I988" s="51">
        <f>C988*H988</f>
        <v>8100</v>
      </c>
      <c r="IC988" s="32"/>
    </row>
    <row r="989" spans="2:237" s="55" customFormat="1" ht="15">
      <c r="B989" s="337"/>
      <c r="C989" s="126">
        <v>0.225</v>
      </c>
      <c r="D989" s="32" t="s">
        <v>48</v>
      </c>
      <c r="E989" s="32" t="s">
        <v>551</v>
      </c>
      <c r="H989" s="154">
        <f>H973</f>
        <v>48000</v>
      </c>
      <c r="I989" s="51">
        <f>C989*H989</f>
        <v>10800</v>
      </c>
      <c r="IC989" s="32"/>
    </row>
    <row r="990" spans="2:237" s="55" customFormat="1" ht="15">
      <c r="B990" s="337"/>
      <c r="C990" s="126"/>
      <c r="D990" s="32"/>
      <c r="E990" s="32"/>
      <c r="H990" s="431" t="s">
        <v>1117</v>
      </c>
      <c r="I990" s="139">
        <f>SUM(I986:I989)</f>
        <v>257400</v>
      </c>
      <c r="IC990" s="32"/>
    </row>
    <row r="991" spans="2:237" s="55" customFormat="1" ht="4.5" customHeight="1">
      <c r="B991" s="337"/>
      <c r="C991" s="126"/>
      <c r="D991" s="32"/>
      <c r="E991" s="32"/>
      <c r="H991" s="61"/>
      <c r="I991" s="51"/>
      <c r="IC991" s="32"/>
    </row>
    <row r="992" spans="2:237" s="55" customFormat="1" ht="15">
      <c r="B992" s="337"/>
      <c r="C992" s="126"/>
      <c r="D992" s="32"/>
      <c r="E992" s="32"/>
      <c r="H992" s="431" t="s">
        <v>1120</v>
      </c>
      <c r="I992" s="432">
        <f>ROUNDDOWN(J992,)</f>
        <v>688482</v>
      </c>
      <c r="J992" s="139">
        <f>SUM(I980:I990)/2</f>
        <v>688482</v>
      </c>
      <c r="IC992" s="32"/>
    </row>
    <row r="993" spans="2:237" s="55" customFormat="1" ht="6.75" customHeight="1">
      <c r="B993" s="416"/>
      <c r="C993" s="151"/>
      <c r="IC993" s="32"/>
    </row>
    <row r="994" spans="2:237" s="55" customFormat="1" ht="15" customHeight="1">
      <c r="B994" s="337" t="s">
        <v>1436</v>
      </c>
      <c r="C994" s="126"/>
      <c r="D994" s="32"/>
      <c r="E994" s="44" t="s">
        <v>1437</v>
      </c>
      <c r="H994" s="32"/>
      <c r="IC994" s="32"/>
    </row>
    <row r="995" spans="2:237" s="55" customFormat="1" ht="15" customHeight="1">
      <c r="B995" s="337"/>
      <c r="C995" s="362" t="s">
        <v>1404</v>
      </c>
      <c r="D995" s="32"/>
      <c r="E995" s="32"/>
      <c r="H995" s="32"/>
      <c r="IC995" s="32"/>
    </row>
    <row r="996" spans="2:237" s="55" customFormat="1" ht="15" customHeight="1">
      <c r="B996" s="337"/>
      <c r="C996" s="126">
        <v>12</v>
      </c>
      <c r="D996" s="32" t="s">
        <v>939</v>
      </c>
      <c r="E996" s="32" t="s">
        <v>1438</v>
      </c>
      <c r="H996" s="154">
        <f>'daftar harga bahan'!F30</f>
        <v>4300</v>
      </c>
      <c r="I996" s="51">
        <f>C996*H996</f>
        <v>51600</v>
      </c>
      <c r="IC996" s="32"/>
    </row>
    <row r="997" spans="2:237" s="55" customFormat="1" ht="15" customHeight="1">
      <c r="B997" s="337"/>
      <c r="C997" s="126">
        <v>8.64</v>
      </c>
      <c r="D997" s="32" t="s">
        <v>306</v>
      </c>
      <c r="E997" s="32" t="s">
        <v>211</v>
      </c>
      <c r="H997" s="154">
        <f>'daftar harga bahan'!F57</f>
        <v>1550</v>
      </c>
      <c r="I997" s="51">
        <f>C997*H997</f>
        <v>13392</v>
      </c>
      <c r="IC997" s="32"/>
    </row>
    <row r="998" spans="2:237" s="55" customFormat="1" ht="15" customHeight="1">
      <c r="B998" s="337"/>
      <c r="C998" s="126">
        <v>0.0324</v>
      </c>
      <c r="D998" s="32" t="s">
        <v>916</v>
      </c>
      <c r="E998" s="32" t="s">
        <v>801</v>
      </c>
      <c r="H998" s="154">
        <f>'daftar harga bahan'!F37</f>
        <v>230000</v>
      </c>
      <c r="I998" s="51">
        <f>C998*H998</f>
        <v>7452</v>
      </c>
      <c r="IC998" s="32"/>
    </row>
    <row r="999" spans="2:237" s="55" customFormat="1" ht="15" customHeight="1">
      <c r="B999" s="337"/>
      <c r="C999" s="126"/>
      <c r="D999" s="48"/>
      <c r="E999" s="32"/>
      <c r="F999" s="32"/>
      <c r="G999" s="32"/>
      <c r="H999" s="431" t="s">
        <v>1115</v>
      </c>
      <c r="I999" s="139">
        <f>SUM(I996:I998)</f>
        <v>72444</v>
      </c>
      <c r="IC999" s="32"/>
    </row>
    <row r="1000" spans="2:237" s="55" customFormat="1" ht="15" customHeight="1">
      <c r="B1000" s="337"/>
      <c r="C1000" s="434" t="s">
        <v>1116</v>
      </c>
      <c r="D1000" s="48"/>
      <c r="E1000" s="32"/>
      <c r="F1000" s="32"/>
      <c r="G1000" s="32"/>
      <c r="H1000" s="40"/>
      <c r="I1000" s="51"/>
      <c r="IC1000" s="32"/>
    </row>
    <row r="1001" spans="2:237" s="55" customFormat="1" ht="15" customHeight="1">
      <c r="B1001" s="337"/>
      <c r="C1001" s="126">
        <v>0.24</v>
      </c>
      <c r="D1001" s="32" t="s">
        <v>48</v>
      </c>
      <c r="E1001" s="32" t="s">
        <v>549</v>
      </c>
      <c r="H1001" s="154">
        <f>'Daft.Upah'!F10</f>
        <v>36000</v>
      </c>
      <c r="I1001" s="51">
        <f>C1001*H1001</f>
        <v>8640</v>
      </c>
      <c r="IC1001" s="32"/>
    </row>
    <row r="1002" spans="2:237" s="55" customFormat="1" ht="15" customHeight="1">
      <c r="B1002" s="337"/>
      <c r="C1002" s="126">
        <v>0.1</v>
      </c>
      <c r="D1002" s="32" t="s">
        <v>48</v>
      </c>
      <c r="E1002" s="32" t="s">
        <v>785</v>
      </c>
      <c r="H1002" s="154">
        <f>H987</f>
        <v>51000</v>
      </c>
      <c r="I1002" s="51">
        <f>C1002*H1002</f>
        <v>5100</v>
      </c>
      <c r="IC1002" s="32"/>
    </row>
    <row r="1003" spans="2:237" s="55" customFormat="1" ht="15" customHeight="1">
      <c r="B1003" s="337"/>
      <c r="C1003" s="126">
        <v>0.01</v>
      </c>
      <c r="D1003" s="32" t="s">
        <v>48</v>
      </c>
      <c r="E1003" s="32" t="s">
        <v>97</v>
      </c>
      <c r="H1003" s="154">
        <f>H988</f>
        <v>54000</v>
      </c>
      <c r="I1003" s="51">
        <f>C1003*H1003</f>
        <v>540</v>
      </c>
      <c r="IC1003" s="32"/>
    </row>
    <row r="1004" spans="2:237" s="55" customFormat="1" ht="15" customHeight="1">
      <c r="B1004" s="337"/>
      <c r="C1004" s="126">
        <v>0.01</v>
      </c>
      <c r="D1004" s="32" t="s">
        <v>48</v>
      </c>
      <c r="E1004" s="32" t="s">
        <v>551</v>
      </c>
      <c r="H1004" s="154">
        <f>H989</f>
        <v>48000</v>
      </c>
      <c r="I1004" s="51">
        <f>C1004*H1004</f>
        <v>480</v>
      </c>
      <c r="IC1004" s="32"/>
    </row>
    <row r="1005" spans="2:237" s="55" customFormat="1" ht="15" customHeight="1">
      <c r="B1005" s="337"/>
      <c r="C1005" s="126"/>
      <c r="D1005" s="32"/>
      <c r="E1005" s="32"/>
      <c r="H1005" s="431" t="s">
        <v>1117</v>
      </c>
      <c r="I1005" s="139">
        <f>SUM(I1001:I1004)</f>
        <v>14760</v>
      </c>
      <c r="IC1005" s="32"/>
    </row>
    <row r="1006" spans="2:237" s="55" customFormat="1" ht="15" customHeight="1">
      <c r="B1006" s="337"/>
      <c r="C1006" s="126"/>
      <c r="D1006" s="32"/>
      <c r="E1006" s="32"/>
      <c r="H1006" s="61"/>
      <c r="I1006" s="51"/>
      <c r="IC1006" s="32"/>
    </row>
    <row r="1007" spans="2:237" s="55" customFormat="1" ht="15" customHeight="1">
      <c r="B1007" s="337"/>
      <c r="C1007" s="126"/>
      <c r="D1007" s="32"/>
      <c r="E1007" s="32"/>
      <c r="H1007" s="431" t="s">
        <v>1120</v>
      </c>
      <c r="I1007" s="432">
        <f>ROUNDDOWN(J1007,)</f>
        <v>87204</v>
      </c>
      <c r="J1007" s="139">
        <f>SUM(I996:I1005)/2</f>
        <v>87204</v>
      </c>
      <c r="IC1007" s="32"/>
    </row>
    <row r="1008" spans="2:237" s="55" customFormat="1" ht="15" customHeight="1">
      <c r="B1008" s="416"/>
      <c r="C1008" s="151"/>
      <c r="IC1008" s="32"/>
    </row>
    <row r="1009" spans="2:237" s="55" customFormat="1" ht="15" customHeight="1">
      <c r="B1009" s="337" t="s">
        <v>1439</v>
      </c>
      <c r="C1009" s="126"/>
      <c r="D1009" s="32"/>
      <c r="E1009" s="44" t="s">
        <v>1440</v>
      </c>
      <c r="H1009" s="32"/>
      <c r="IC1009" s="32"/>
    </row>
    <row r="1010" spans="2:237" s="55" customFormat="1" ht="15" customHeight="1">
      <c r="B1010" s="337"/>
      <c r="C1010" s="362" t="s">
        <v>1404</v>
      </c>
      <c r="D1010" s="32"/>
      <c r="E1010" s="32"/>
      <c r="H1010" s="32"/>
      <c r="IC1010" s="32"/>
    </row>
    <row r="1011" spans="2:237" s="55" customFormat="1" ht="15" customHeight="1">
      <c r="B1011" s="337"/>
      <c r="C1011" s="126">
        <v>12</v>
      </c>
      <c r="D1011" s="32" t="s">
        <v>939</v>
      </c>
      <c r="E1011" s="32" t="s">
        <v>1438</v>
      </c>
      <c r="H1011" s="154">
        <f>H996</f>
        <v>4300</v>
      </c>
      <c r="I1011" s="51">
        <f>C1011*H1011</f>
        <v>51600</v>
      </c>
      <c r="IC1011" s="32"/>
    </row>
    <row r="1012" spans="2:237" s="55" customFormat="1" ht="15" customHeight="1">
      <c r="B1012" s="337"/>
      <c r="C1012" s="126">
        <v>7.2</v>
      </c>
      <c r="D1012" s="32" t="s">
        <v>306</v>
      </c>
      <c r="E1012" s="32" t="s">
        <v>211</v>
      </c>
      <c r="H1012" s="154">
        <f>H997</f>
        <v>1550</v>
      </c>
      <c r="I1012" s="51">
        <f>C1012*H1012</f>
        <v>11160</v>
      </c>
      <c r="IC1012" s="32"/>
    </row>
    <row r="1013" spans="2:237" s="55" customFormat="1" ht="15" customHeight="1">
      <c r="B1013" s="337"/>
      <c r="C1013" s="126">
        <v>0.027</v>
      </c>
      <c r="D1013" s="32" t="s">
        <v>916</v>
      </c>
      <c r="E1013" s="32" t="s">
        <v>801</v>
      </c>
      <c r="H1013" s="154">
        <f>H998</f>
        <v>230000</v>
      </c>
      <c r="I1013" s="51">
        <f>C1013*H1013</f>
        <v>6210</v>
      </c>
      <c r="IC1013" s="32"/>
    </row>
    <row r="1014" spans="2:237" s="55" customFormat="1" ht="15" customHeight="1">
      <c r="B1014" s="337"/>
      <c r="C1014" s="126"/>
      <c r="D1014" s="48"/>
      <c r="E1014" s="32"/>
      <c r="F1014" s="32"/>
      <c r="G1014" s="32"/>
      <c r="H1014" s="431" t="s">
        <v>1115</v>
      </c>
      <c r="I1014" s="139">
        <f>SUM(I1011:I1013)</f>
        <v>68970</v>
      </c>
      <c r="IC1014" s="32"/>
    </row>
    <row r="1015" spans="2:237" s="55" customFormat="1" ht="15" customHeight="1">
      <c r="B1015" s="337"/>
      <c r="C1015" s="434" t="s">
        <v>1116</v>
      </c>
      <c r="D1015" s="48"/>
      <c r="E1015" s="32"/>
      <c r="F1015" s="32"/>
      <c r="G1015" s="32"/>
      <c r="H1015" s="40"/>
      <c r="I1015" s="51"/>
      <c r="IC1015" s="32"/>
    </row>
    <row r="1016" spans="2:237" s="55" customFormat="1" ht="15" customHeight="1">
      <c r="B1016" s="337"/>
      <c r="C1016" s="126">
        <v>0.24</v>
      </c>
      <c r="D1016" s="32" t="s">
        <v>48</v>
      </c>
      <c r="E1016" s="32" t="s">
        <v>549</v>
      </c>
      <c r="H1016" s="154">
        <f>H1001</f>
        <v>36000</v>
      </c>
      <c r="I1016" s="51">
        <f>C1016*H1016</f>
        <v>8640</v>
      </c>
      <c r="IC1016" s="32"/>
    </row>
    <row r="1017" spans="2:237" s="55" customFormat="1" ht="15" customHeight="1">
      <c r="B1017" s="337"/>
      <c r="C1017" s="126">
        <v>0.1</v>
      </c>
      <c r="D1017" s="32" t="s">
        <v>48</v>
      </c>
      <c r="E1017" s="32" t="s">
        <v>785</v>
      </c>
      <c r="H1017" s="154">
        <f>H1002</f>
        <v>51000</v>
      </c>
      <c r="I1017" s="51">
        <f>C1017*H1017</f>
        <v>5100</v>
      </c>
      <c r="IC1017" s="32"/>
    </row>
    <row r="1018" spans="2:237" s="55" customFormat="1" ht="15" customHeight="1">
      <c r="B1018" s="337"/>
      <c r="C1018" s="126">
        <v>0.01</v>
      </c>
      <c r="D1018" s="32" t="s">
        <v>48</v>
      </c>
      <c r="E1018" s="32" t="s">
        <v>97</v>
      </c>
      <c r="H1018" s="154">
        <f>H1003</f>
        <v>54000</v>
      </c>
      <c r="I1018" s="51">
        <f>C1018*H1018</f>
        <v>540</v>
      </c>
      <c r="IC1018" s="32"/>
    </row>
    <row r="1019" spans="2:237" s="55" customFormat="1" ht="15" customHeight="1">
      <c r="B1019" s="337"/>
      <c r="C1019" s="126">
        <v>0.01</v>
      </c>
      <c r="D1019" s="32" t="s">
        <v>48</v>
      </c>
      <c r="E1019" s="32" t="s">
        <v>551</v>
      </c>
      <c r="H1019" s="154">
        <f>H1004</f>
        <v>48000</v>
      </c>
      <c r="I1019" s="51">
        <f>C1019*H1019</f>
        <v>480</v>
      </c>
      <c r="IC1019" s="32"/>
    </row>
    <row r="1020" spans="2:237" s="55" customFormat="1" ht="15" customHeight="1">
      <c r="B1020" s="337"/>
      <c r="C1020" s="126"/>
      <c r="D1020" s="32"/>
      <c r="E1020" s="32"/>
      <c r="H1020" s="431" t="s">
        <v>1117</v>
      </c>
      <c r="I1020" s="139">
        <f>SUM(I1016:I1019)</f>
        <v>14760</v>
      </c>
      <c r="IC1020" s="32"/>
    </row>
    <row r="1021" spans="2:237" s="55" customFormat="1" ht="15" customHeight="1">
      <c r="B1021" s="337"/>
      <c r="C1021" s="126"/>
      <c r="D1021" s="32"/>
      <c r="E1021" s="32"/>
      <c r="H1021" s="61"/>
      <c r="I1021" s="51"/>
      <c r="IC1021" s="32"/>
    </row>
    <row r="1022" spans="2:237" s="55" customFormat="1" ht="15" customHeight="1">
      <c r="B1022" s="337"/>
      <c r="C1022" s="126"/>
      <c r="D1022" s="32"/>
      <c r="E1022" s="32"/>
      <c r="H1022" s="431" t="s">
        <v>1120</v>
      </c>
      <c r="I1022" s="432">
        <f>ROUNDDOWN(J1022,)</f>
        <v>83730</v>
      </c>
      <c r="J1022" s="139">
        <f>SUM(I1011:I1020)/2</f>
        <v>83730</v>
      </c>
      <c r="IC1022" s="32"/>
    </row>
    <row r="1023" spans="2:237" s="55" customFormat="1" ht="15" customHeight="1">
      <c r="B1023" s="416"/>
      <c r="C1023" s="151"/>
      <c r="IC1023" s="32"/>
    </row>
    <row r="1024" spans="2:237" s="55" customFormat="1" ht="15" customHeight="1">
      <c r="B1024" s="337" t="s">
        <v>1441</v>
      </c>
      <c r="C1024" s="126"/>
      <c r="D1024" s="32"/>
      <c r="E1024" s="44" t="s">
        <v>1442</v>
      </c>
      <c r="H1024" s="32"/>
      <c r="IC1024" s="32"/>
    </row>
    <row r="1025" spans="2:237" s="55" customFormat="1" ht="15" customHeight="1">
      <c r="B1025" s="337"/>
      <c r="C1025" s="362" t="s">
        <v>1404</v>
      </c>
      <c r="D1025" s="32"/>
      <c r="E1025" s="32"/>
      <c r="H1025" s="32"/>
      <c r="IC1025" s="32"/>
    </row>
    <row r="1026" spans="2:237" s="55" customFormat="1" ht="15" customHeight="1">
      <c r="B1026" s="337"/>
      <c r="C1026" s="126">
        <v>12</v>
      </c>
      <c r="D1026" s="32" t="s">
        <v>939</v>
      </c>
      <c r="E1026" s="32" t="s">
        <v>1438</v>
      </c>
      <c r="H1026" s="154">
        <f>H1011</f>
        <v>4300</v>
      </c>
      <c r="I1026" s="51">
        <f>C1026*H1026</f>
        <v>51600</v>
      </c>
      <c r="IC1026" s="32"/>
    </row>
    <row r="1027" spans="2:237" s="55" customFormat="1" ht="15" customHeight="1">
      <c r="B1027" s="337"/>
      <c r="C1027" s="126">
        <v>8.64</v>
      </c>
      <c r="D1027" s="32" t="s">
        <v>306</v>
      </c>
      <c r="E1027" s="32" t="s">
        <v>211</v>
      </c>
      <c r="H1027" s="154">
        <f>H1012</f>
        <v>1550</v>
      </c>
      <c r="I1027" s="51">
        <f>C1027*H1027</f>
        <v>13392</v>
      </c>
      <c r="IC1027" s="32"/>
    </row>
    <row r="1028" spans="2:237" s="55" customFormat="1" ht="15" customHeight="1">
      <c r="B1028" s="337"/>
      <c r="C1028" s="126">
        <v>0.0324</v>
      </c>
      <c r="D1028" s="32" t="s">
        <v>916</v>
      </c>
      <c r="E1028" s="32" t="s">
        <v>1443</v>
      </c>
      <c r="H1028" s="154">
        <f>'daftar harga bahan'!F36</f>
        <v>134000</v>
      </c>
      <c r="I1028" s="51">
        <f>C1028*H1028</f>
        <v>4341.599999999999</v>
      </c>
      <c r="IC1028" s="32"/>
    </row>
    <row r="1029" spans="2:237" s="55" customFormat="1" ht="15" customHeight="1">
      <c r="B1029" s="337"/>
      <c r="C1029" s="126"/>
      <c r="D1029" s="48"/>
      <c r="E1029" s="32"/>
      <c r="F1029" s="32"/>
      <c r="G1029" s="32"/>
      <c r="H1029" s="431" t="s">
        <v>1115</v>
      </c>
      <c r="I1029" s="139">
        <f>SUM(I1026:I1028)</f>
        <v>69333.6</v>
      </c>
      <c r="IC1029" s="32"/>
    </row>
    <row r="1030" spans="2:237" s="55" customFormat="1" ht="15" customHeight="1">
      <c r="B1030" s="337"/>
      <c r="C1030" s="434" t="s">
        <v>1116</v>
      </c>
      <c r="D1030" s="48"/>
      <c r="E1030" s="32"/>
      <c r="F1030" s="32"/>
      <c r="G1030" s="32"/>
      <c r="H1030" s="40"/>
      <c r="I1030" s="51"/>
      <c r="IC1030" s="32"/>
    </row>
    <row r="1031" spans="2:237" s="55" customFormat="1" ht="15" customHeight="1">
      <c r="B1031" s="337"/>
      <c r="C1031" s="126">
        <v>0.24</v>
      </c>
      <c r="D1031" s="32" t="s">
        <v>48</v>
      </c>
      <c r="E1031" s="32" t="s">
        <v>549</v>
      </c>
      <c r="H1031" s="154">
        <f>H1016</f>
        <v>36000</v>
      </c>
      <c r="I1031" s="51">
        <f>C1031*H1031</f>
        <v>8640</v>
      </c>
      <c r="IC1031" s="32"/>
    </row>
    <row r="1032" spans="2:237" s="55" customFormat="1" ht="15" customHeight="1">
      <c r="B1032" s="337"/>
      <c r="C1032" s="126">
        <v>0.1</v>
      </c>
      <c r="D1032" s="32" t="s">
        <v>48</v>
      </c>
      <c r="E1032" s="32" t="s">
        <v>785</v>
      </c>
      <c r="H1032" s="154">
        <f>H1017</f>
        <v>51000</v>
      </c>
      <c r="I1032" s="51">
        <f>C1032*H1032</f>
        <v>5100</v>
      </c>
      <c r="IC1032" s="32"/>
    </row>
    <row r="1033" spans="2:237" s="55" customFormat="1" ht="15" customHeight="1">
      <c r="B1033" s="337"/>
      <c r="C1033" s="126">
        <v>0.01</v>
      </c>
      <c r="D1033" s="32" t="s">
        <v>48</v>
      </c>
      <c r="E1033" s="32" t="s">
        <v>97</v>
      </c>
      <c r="H1033" s="154">
        <f>H1018</f>
        <v>54000</v>
      </c>
      <c r="I1033" s="51">
        <f>C1033*H1033</f>
        <v>540</v>
      </c>
      <c r="IC1033" s="32"/>
    </row>
    <row r="1034" spans="2:237" s="55" customFormat="1" ht="15" customHeight="1">
      <c r="B1034" s="337"/>
      <c r="C1034" s="126">
        <v>0.01</v>
      </c>
      <c r="D1034" s="32" t="s">
        <v>48</v>
      </c>
      <c r="E1034" s="32" t="s">
        <v>551</v>
      </c>
      <c r="H1034" s="154">
        <f>H1019</f>
        <v>48000</v>
      </c>
      <c r="I1034" s="51">
        <f>C1034*H1034</f>
        <v>480</v>
      </c>
      <c r="IC1034" s="32"/>
    </row>
    <row r="1035" spans="2:237" s="55" customFormat="1" ht="15" customHeight="1">
      <c r="B1035" s="337"/>
      <c r="C1035" s="126"/>
      <c r="D1035" s="32"/>
      <c r="E1035" s="32"/>
      <c r="H1035" s="431" t="s">
        <v>1117</v>
      </c>
      <c r="I1035" s="139">
        <f>SUM(I1031:I1034)</f>
        <v>14760</v>
      </c>
      <c r="IC1035" s="32"/>
    </row>
    <row r="1036" spans="2:237" s="55" customFormat="1" ht="15" customHeight="1">
      <c r="B1036" s="337"/>
      <c r="C1036" s="126"/>
      <c r="D1036" s="32"/>
      <c r="E1036" s="32"/>
      <c r="H1036" s="61"/>
      <c r="I1036" s="51"/>
      <c r="IC1036" s="32"/>
    </row>
    <row r="1037" spans="2:237" s="55" customFormat="1" ht="15" customHeight="1">
      <c r="B1037" s="337"/>
      <c r="C1037" s="126"/>
      <c r="D1037" s="32"/>
      <c r="E1037" s="32"/>
      <c r="H1037" s="431" t="s">
        <v>1120</v>
      </c>
      <c r="I1037" s="432">
        <f>ROUNDDOWN(J1037,)</f>
        <v>84093</v>
      </c>
      <c r="J1037" s="139">
        <f>SUM(I1026:I1035)/2</f>
        <v>84093.6</v>
      </c>
      <c r="IC1037" s="32"/>
    </row>
    <row r="1038" spans="2:237" s="55" customFormat="1" ht="15" customHeight="1">
      <c r="B1038" s="416"/>
      <c r="C1038" s="151"/>
      <c r="IC1038" s="32"/>
    </row>
    <row r="1039" spans="2:237" s="55" customFormat="1" ht="15" customHeight="1">
      <c r="B1039" s="337" t="s">
        <v>1444</v>
      </c>
      <c r="C1039" s="126"/>
      <c r="D1039" s="32"/>
      <c r="E1039" s="44" t="s">
        <v>1445</v>
      </c>
      <c r="H1039" s="32"/>
      <c r="IC1039" s="32"/>
    </row>
    <row r="1040" spans="2:237" s="55" customFormat="1" ht="15" customHeight="1">
      <c r="B1040" s="337"/>
      <c r="C1040" s="362" t="s">
        <v>1404</v>
      </c>
      <c r="D1040" s="32"/>
      <c r="E1040" s="32"/>
      <c r="H1040" s="32"/>
      <c r="IC1040" s="32"/>
    </row>
    <row r="1041" spans="2:237" s="55" customFormat="1" ht="15" customHeight="1">
      <c r="B1041" s="337"/>
      <c r="C1041" s="126">
        <v>12</v>
      </c>
      <c r="D1041" s="32" t="s">
        <v>939</v>
      </c>
      <c r="E1041" s="32" t="s">
        <v>1438</v>
      </c>
      <c r="H1041" s="154">
        <f>H1026</f>
        <v>4300</v>
      </c>
      <c r="I1041" s="51">
        <f>C1041*H1041</f>
        <v>51600</v>
      </c>
      <c r="IC1041" s="32"/>
    </row>
    <row r="1042" spans="2:237" s="55" customFormat="1" ht="15" customHeight="1">
      <c r="B1042" s="337"/>
      <c r="C1042" s="126">
        <v>7.2</v>
      </c>
      <c r="D1042" s="32" t="s">
        <v>306</v>
      </c>
      <c r="E1042" s="32" t="s">
        <v>211</v>
      </c>
      <c r="H1042" s="154">
        <f>H1027</f>
        <v>1550</v>
      </c>
      <c r="I1042" s="51">
        <f>C1042*H1042</f>
        <v>11160</v>
      </c>
      <c r="IC1042" s="32"/>
    </row>
    <row r="1043" spans="2:237" s="55" customFormat="1" ht="15" customHeight="1">
      <c r="B1043" s="337"/>
      <c r="C1043" s="126">
        <v>0.027</v>
      </c>
      <c r="D1043" s="32" t="s">
        <v>916</v>
      </c>
      <c r="E1043" s="32" t="s">
        <v>1443</v>
      </c>
      <c r="H1043" s="154">
        <f>H1028</f>
        <v>134000</v>
      </c>
      <c r="I1043" s="51">
        <f>C1043*H1043</f>
        <v>3618</v>
      </c>
      <c r="IC1043" s="32"/>
    </row>
    <row r="1044" spans="2:237" s="55" customFormat="1" ht="15" customHeight="1">
      <c r="B1044" s="337"/>
      <c r="C1044" s="126"/>
      <c r="D1044" s="48"/>
      <c r="E1044" s="32"/>
      <c r="F1044" s="32"/>
      <c r="G1044" s="32"/>
      <c r="H1044" s="431" t="s">
        <v>1115</v>
      </c>
      <c r="I1044" s="139">
        <f>SUM(I1041:I1043)</f>
        <v>66378</v>
      </c>
      <c r="IC1044" s="32"/>
    </row>
    <row r="1045" spans="2:237" s="55" customFormat="1" ht="15" customHeight="1">
      <c r="B1045" s="337"/>
      <c r="C1045" s="434" t="s">
        <v>1116</v>
      </c>
      <c r="D1045" s="48"/>
      <c r="E1045" s="32"/>
      <c r="F1045" s="32"/>
      <c r="G1045" s="32"/>
      <c r="H1045" s="40"/>
      <c r="I1045" s="51"/>
      <c r="IC1045" s="32"/>
    </row>
    <row r="1046" spans="2:237" s="55" customFormat="1" ht="15" customHeight="1">
      <c r="B1046" s="337"/>
      <c r="C1046" s="126">
        <v>0.24</v>
      </c>
      <c r="D1046" s="32" t="s">
        <v>48</v>
      </c>
      <c r="E1046" s="32" t="s">
        <v>549</v>
      </c>
      <c r="H1046" s="154">
        <f>H1031</f>
        <v>36000</v>
      </c>
      <c r="I1046" s="51">
        <f>C1046*H1046</f>
        <v>8640</v>
      </c>
      <c r="IC1046" s="32"/>
    </row>
    <row r="1047" spans="2:237" s="55" customFormat="1" ht="15" customHeight="1">
      <c r="B1047" s="337"/>
      <c r="C1047" s="126">
        <v>0.1</v>
      </c>
      <c r="D1047" s="32" t="s">
        <v>48</v>
      </c>
      <c r="E1047" s="32" t="s">
        <v>785</v>
      </c>
      <c r="H1047" s="154">
        <f>H1032</f>
        <v>51000</v>
      </c>
      <c r="I1047" s="51">
        <f>C1047*H1047</f>
        <v>5100</v>
      </c>
      <c r="IC1047" s="32"/>
    </row>
    <row r="1048" spans="2:237" s="55" customFormat="1" ht="15" customHeight="1">
      <c r="B1048" s="337"/>
      <c r="C1048" s="126">
        <v>0.01</v>
      </c>
      <c r="D1048" s="32" t="s">
        <v>48</v>
      </c>
      <c r="E1048" s="32" t="s">
        <v>97</v>
      </c>
      <c r="H1048" s="154">
        <f>H1033</f>
        <v>54000</v>
      </c>
      <c r="I1048" s="51">
        <f>C1048*H1048</f>
        <v>540</v>
      </c>
      <c r="IC1048" s="32"/>
    </row>
    <row r="1049" spans="2:237" s="55" customFormat="1" ht="15" customHeight="1">
      <c r="B1049" s="337"/>
      <c r="C1049" s="126">
        <v>0.01</v>
      </c>
      <c r="D1049" s="32" t="s">
        <v>48</v>
      </c>
      <c r="E1049" s="32" t="s">
        <v>551</v>
      </c>
      <c r="H1049" s="154">
        <f>H1034</f>
        <v>48000</v>
      </c>
      <c r="I1049" s="51">
        <f>C1049*H1049</f>
        <v>480</v>
      </c>
      <c r="IC1049" s="32"/>
    </row>
    <row r="1050" spans="2:237" s="55" customFormat="1" ht="15" customHeight="1">
      <c r="B1050" s="337"/>
      <c r="C1050" s="126"/>
      <c r="D1050" s="32"/>
      <c r="E1050" s="32"/>
      <c r="H1050" s="431" t="s">
        <v>1117</v>
      </c>
      <c r="I1050" s="139">
        <f>SUM(I1046:I1049)</f>
        <v>14760</v>
      </c>
      <c r="IC1050" s="32"/>
    </row>
    <row r="1051" spans="2:237" s="55" customFormat="1" ht="15" customHeight="1">
      <c r="B1051" s="337"/>
      <c r="C1051" s="126"/>
      <c r="D1051" s="32"/>
      <c r="E1051" s="32"/>
      <c r="H1051" s="61"/>
      <c r="I1051" s="51"/>
      <c r="IC1051" s="32"/>
    </row>
    <row r="1052" spans="2:237" s="55" customFormat="1" ht="15" customHeight="1">
      <c r="B1052" s="337"/>
      <c r="C1052" s="126"/>
      <c r="D1052" s="32"/>
      <c r="E1052" s="32"/>
      <c r="H1052" s="431" t="s">
        <v>1120</v>
      </c>
      <c r="I1052" s="432">
        <f>ROUNDDOWN(J1052,)</f>
        <v>81138</v>
      </c>
      <c r="J1052" s="139">
        <f>SUM(I1041:I1050)/2</f>
        <v>81138</v>
      </c>
      <c r="IC1052" s="32"/>
    </row>
    <row r="1053" spans="2:237" s="55" customFormat="1" ht="15" customHeight="1">
      <c r="B1053" s="416"/>
      <c r="C1053" s="151"/>
      <c r="IC1053" s="32"/>
    </row>
    <row r="1054" spans="1:237" s="339" customFormat="1" ht="15">
      <c r="A1054" s="337" t="s">
        <v>299</v>
      </c>
      <c r="B1054" s="337" t="s">
        <v>373</v>
      </c>
      <c r="C1054" s="357"/>
      <c r="D1054" s="337"/>
      <c r="E1054" s="138" t="s">
        <v>698</v>
      </c>
      <c r="F1054" s="138"/>
      <c r="G1054" s="138"/>
      <c r="H1054" s="338"/>
      <c r="I1054" s="138"/>
      <c r="IC1054" s="312"/>
    </row>
    <row r="1055" spans="1:10" ht="15">
      <c r="A1055" s="32"/>
      <c r="B1055" s="337"/>
      <c r="C1055" s="126"/>
      <c r="D1055" s="48"/>
      <c r="E1055" s="32"/>
      <c r="F1055" s="32"/>
      <c r="G1055" s="32"/>
      <c r="H1055" s="40"/>
      <c r="I1055" s="32"/>
      <c r="J1055" s="45"/>
    </row>
    <row r="1056" spans="1:10" ht="15">
      <c r="A1056" s="32"/>
      <c r="B1056" s="337" t="s">
        <v>374</v>
      </c>
      <c r="C1056" s="341"/>
      <c r="D1056" s="43"/>
      <c r="E1056" s="44" t="s">
        <v>602</v>
      </c>
      <c r="F1056" s="32"/>
      <c r="G1056" s="32"/>
      <c r="H1056" s="40"/>
      <c r="I1056" s="45"/>
      <c r="J1056" s="45"/>
    </row>
    <row r="1057" spans="1:10" ht="15">
      <c r="A1057" s="32"/>
      <c r="B1057" s="337"/>
      <c r="C1057" s="362" t="s">
        <v>1404</v>
      </c>
      <c r="D1057" s="43"/>
      <c r="E1057" s="44"/>
      <c r="F1057" s="32"/>
      <c r="G1057" s="32"/>
      <c r="H1057" s="40"/>
      <c r="I1057" s="49"/>
      <c r="J1057" s="45"/>
    </row>
    <row r="1058" spans="1:10" ht="15">
      <c r="A1058" s="32"/>
      <c r="B1058" s="337"/>
      <c r="C1058" s="126">
        <v>7.76</v>
      </c>
      <c r="D1058" s="48" t="s">
        <v>315</v>
      </c>
      <c r="E1058" s="32" t="s">
        <v>657</v>
      </c>
      <c r="F1058" s="32"/>
      <c r="G1058" s="32"/>
      <c r="H1058" s="40">
        <f>H16</f>
        <v>1550</v>
      </c>
      <c r="I1058" s="51">
        <f>+C1058*H1058</f>
        <v>12028</v>
      </c>
      <c r="J1058" s="45"/>
    </row>
    <row r="1059" spans="1:10" ht="15">
      <c r="A1059" s="32"/>
      <c r="B1059" s="337"/>
      <c r="C1059" s="126">
        <v>0.023</v>
      </c>
      <c r="D1059" s="48" t="s">
        <v>916</v>
      </c>
      <c r="E1059" s="32" t="s">
        <v>597</v>
      </c>
      <c r="F1059" s="32"/>
      <c r="G1059" s="32"/>
      <c r="H1059" s="40">
        <f>'daftar harga bahan'!F37</f>
        <v>230000</v>
      </c>
      <c r="I1059" s="51">
        <f>+C1059*H1059</f>
        <v>5290</v>
      </c>
      <c r="J1059" s="45"/>
    </row>
    <row r="1060" spans="1:10" ht="15">
      <c r="A1060" s="32"/>
      <c r="B1060" s="337"/>
      <c r="C1060" s="126"/>
      <c r="D1060" s="48"/>
      <c r="E1060" s="32"/>
      <c r="F1060" s="32"/>
      <c r="G1060" s="32"/>
      <c r="H1060" s="431" t="s">
        <v>1115</v>
      </c>
      <c r="I1060" s="139">
        <f>SUM(I1058:I1059)</f>
        <v>17318</v>
      </c>
      <c r="J1060" s="45"/>
    </row>
    <row r="1061" spans="1:10" ht="15">
      <c r="A1061" s="32"/>
      <c r="B1061" s="337"/>
      <c r="C1061" s="434" t="s">
        <v>1116</v>
      </c>
      <c r="D1061" s="48"/>
      <c r="E1061" s="32"/>
      <c r="F1061" s="32"/>
      <c r="G1061" s="32"/>
      <c r="H1061" s="40"/>
      <c r="I1061" s="32"/>
      <c r="J1061" s="45"/>
    </row>
    <row r="1062" spans="1:10" ht="15">
      <c r="A1062" s="32"/>
      <c r="B1062" s="337"/>
      <c r="C1062" s="126">
        <v>0.2</v>
      </c>
      <c r="D1062" s="48" t="s">
        <v>547</v>
      </c>
      <c r="E1062" s="32" t="s">
        <v>549</v>
      </c>
      <c r="F1062" s="32"/>
      <c r="G1062" s="32"/>
      <c r="H1062" s="40">
        <f>'Daft.Upah'!F10</f>
        <v>36000</v>
      </c>
      <c r="I1062" s="51">
        <f>+C1062*H1062</f>
        <v>7200</v>
      </c>
      <c r="J1062" s="45"/>
    </row>
    <row r="1063" spans="1:10" ht="15">
      <c r="A1063" s="32"/>
      <c r="B1063" s="337"/>
      <c r="C1063" s="126">
        <v>0.15</v>
      </c>
      <c r="D1063" s="48" t="s">
        <v>547</v>
      </c>
      <c r="E1063" s="32" t="s">
        <v>699</v>
      </c>
      <c r="F1063" s="32"/>
      <c r="G1063" s="32"/>
      <c r="H1063" s="40">
        <f>'Daft.Upah'!F14</f>
        <v>51000</v>
      </c>
      <c r="I1063" s="51">
        <f>+C1063*H1063</f>
        <v>7650</v>
      </c>
      <c r="J1063" s="45"/>
    </row>
    <row r="1064" spans="1:10" ht="15">
      <c r="A1064" s="32"/>
      <c r="B1064" s="337"/>
      <c r="C1064" s="126">
        <v>0.0015</v>
      </c>
      <c r="D1064" s="48" t="s">
        <v>547</v>
      </c>
      <c r="E1064" s="32" t="s">
        <v>550</v>
      </c>
      <c r="F1064" s="32"/>
      <c r="G1064" s="32"/>
      <c r="H1064" s="40">
        <f>'Daft.Upah'!F27</f>
        <v>54000</v>
      </c>
      <c r="I1064" s="51">
        <f>+C1064*H1064</f>
        <v>81</v>
      </c>
      <c r="J1064" s="45"/>
    </row>
    <row r="1065" spans="1:10" ht="15">
      <c r="A1065" s="32"/>
      <c r="B1065" s="337"/>
      <c r="C1065" s="126">
        <v>0.01</v>
      </c>
      <c r="D1065" s="48" t="s">
        <v>547</v>
      </c>
      <c r="E1065" s="32" t="s">
        <v>551</v>
      </c>
      <c r="F1065" s="32"/>
      <c r="G1065" s="32"/>
      <c r="H1065" s="40">
        <f>'Daft.Upah'!F34</f>
        <v>48000</v>
      </c>
      <c r="I1065" s="51">
        <f>+C1065*H1065</f>
        <v>480</v>
      </c>
      <c r="J1065" s="45"/>
    </row>
    <row r="1066" spans="1:10" ht="15">
      <c r="A1066" s="32"/>
      <c r="B1066" s="337"/>
      <c r="C1066" s="126"/>
      <c r="D1066" s="48"/>
      <c r="E1066" s="32"/>
      <c r="F1066" s="32"/>
      <c r="G1066" s="32"/>
      <c r="H1066" s="431" t="s">
        <v>1117</v>
      </c>
      <c r="I1066" s="139">
        <f>SUM(I1062:I1065)</f>
        <v>15411</v>
      </c>
      <c r="J1066" s="45"/>
    </row>
    <row r="1067" spans="1:10" ht="6.75" customHeight="1">
      <c r="A1067" s="32"/>
      <c r="B1067" s="337"/>
      <c r="C1067" s="126"/>
      <c r="D1067" s="48"/>
      <c r="E1067" s="32"/>
      <c r="F1067" s="32"/>
      <c r="G1067" s="32"/>
      <c r="H1067" s="61"/>
      <c r="I1067" s="51"/>
      <c r="J1067" s="45"/>
    </row>
    <row r="1068" spans="1:10" ht="15">
      <c r="A1068" s="32"/>
      <c r="B1068" s="337"/>
      <c r="C1068" s="126"/>
      <c r="D1068" s="48"/>
      <c r="E1068" s="32"/>
      <c r="F1068" s="32"/>
      <c r="G1068" s="32"/>
      <c r="H1068" s="431" t="s">
        <v>1120</v>
      </c>
      <c r="I1068" s="432">
        <f>ROUNDDOWN(J1068,)</f>
        <v>32729</v>
      </c>
      <c r="J1068" s="139">
        <f>SUM(I1058:I1066)/2</f>
        <v>32729</v>
      </c>
    </row>
    <row r="1069" spans="1:10" ht="8.25" customHeight="1">
      <c r="A1069" s="32"/>
      <c r="B1069" s="337"/>
      <c r="C1069" s="126"/>
      <c r="D1069" s="48"/>
      <c r="E1069" s="32"/>
      <c r="F1069" s="32"/>
      <c r="G1069" s="32"/>
      <c r="H1069" s="40"/>
      <c r="I1069" s="32"/>
      <c r="J1069" s="45"/>
    </row>
    <row r="1070" spans="1:10" ht="15">
      <c r="A1070" s="32"/>
      <c r="B1070" s="337" t="s">
        <v>375</v>
      </c>
      <c r="C1070" s="126"/>
      <c r="D1070" s="43"/>
      <c r="E1070" s="44" t="s">
        <v>603</v>
      </c>
      <c r="F1070" s="32"/>
      <c r="G1070" s="32"/>
      <c r="H1070" s="40"/>
      <c r="I1070" s="45"/>
      <c r="J1070" s="45"/>
    </row>
    <row r="1071" spans="1:10" ht="15">
      <c r="A1071" s="32"/>
      <c r="B1071" s="337"/>
      <c r="C1071" s="362" t="s">
        <v>1404</v>
      </c>
      <c r="D1071" s="43"/>
      <c r="E1071" s="44"/>
      <c r="F1071" s="32"/>
      <c r="G1071" s="32"/>
      <c r="H1071" s="40"/>
      <c r="I1071" s="45"/>
      <c r="J1071" s="45"/>
    </row>
    <row r="1072" spans="1:10" ht="15">
      <c r="A1072" s="32"/>
      <c r="B1072" s="337"/>
      <c r="C1072" s="126">
        <v>3</v>
      </c>
      <c r="D1072" s="48" t="s">
        <v>315</v>
      </c>
      <c r="E1072" s="32" t="s">
        <v>657</v>
      </c>
      <c r="F1072" s="32"/>
      <c r="G1072" s="32"/>
      <c r="H1072" s="40">
        <f>H16</f>
        <v>1550</v>
      </c>
      <c r="I1072" s="51">
        <f>+C1072*H1072</f>
        <v>4650</v>
      </c>
      <c r="J1072" s="45"/>
    </row>
    <row r="1073" spans="1:10" ht="15">
      <c r="A1073" s="32"/>
      <c r="B1073" s="337"/>
      <c r="C1073" s="126">
        <v>0.005</v>
      </c>
      <c r="D1073" s="48" t="s">
        <v>916</v>
      </c>
      <c r="E1073" s="32" t="s">
        <v>646</v>
      </c>
      <c r="F1073" s="32"/>
      <c r="G1073" s="32"/>
      <c r="H1073" s="40">
        <f>'daftar harga bahan'!F51</f>
        <v>215600</v>
      </c>
      <c r="I1073" s="51">
        <f>+C1073*H1073</f>
        <v>1078</v>
      </c>
      <c r="J1073" s="45"/>
    </row>
    <row r="1074" spans="1:10" ht="15">
      <c r="A1074" s="32"/>
      <c r="B1074" s="337"/>
      <c r="C1074" s="126">
        <v>0.02</v>
      </c>
      <c r="D1074" s="48" t="s">
        <v>916</v>
      </c>
      <c r="E1074" s="32" t="s">
        <v>597</v>
      </c>
      <c r="F1074" s="32"/>
      <c r="G1074" s="32"/>
      <c r="H1074" s="40">
        <f>H1059</f>
        <v>230000</v>
      </c>
      <c r="I1074" s="51">
        <f>+C1074*H1074</f>
        <v>4600</v>
      </c>
      <c r="J1074" s="45"/>
    </row>
    <row r="1075" spans="1:10" ht="15">
      <c r="A1075" s="32"/>
      <c r="B1075" s="337"/>
      <c r="C1075" s="126"/>
      <c r="D1075" s="48"/>
      <c r="E1075" s="32"/>
      <c r="F1075" s="32"/>
      <c r="G1075" s="32"/>
      <c r="H1075" s="431" t="s">
        <v>1115</v>
      </c>
      <c r="I1075" s="139">
        <f>SUM(I1072:I1074)</f>
        <v>10328</v>
      </c>
      <c r="J1075" s="45"/>
    </row>
    <row r="1076" spans="1:10" ht="15">
      <c r="A1076" s="32"/>
      <c r="B1076" s="337"/>
      <c r="C1076" s="434" t="s">
        <v>1116</v>
      </c>
      <c r="D1076" s="48"/>
      <c r="E1076" s="32"/>
      <c r="F1076" s="32"/>
      <c r="G1076" s="32"/>
      <c r="H1076" s="40"/>
      <c r="I1076" s="32"/>
      <c r="J1076" s="45"/>
    </row>
    <row r="1077" spans="1:10" ht="15">
      <c r="A1077" s="32"/>
      <c r="B1077" s="337"/>
      <c r="C1077" s="126">
        <v>0.22</v>
      </c>
      <c r="D1077" s="48" t="s">
        <v>547</v>
      </c>
      <c r="E1077" s="32" t="s">
        <v>549</v>
      </c>
      <c r="F1077" s="32"/>
      <c r="G1077" s="32"/>
      <c r="H1077" s="40">
        <f>H1062</f>
        <v>36000</v>
      </c>
      <c r="I1077" s="51">
        <f>+C1077*H1077</f>
        <v>7920</v>
      </c>
      <c r="J1077" s="45"/>
    </row>
    <row r="1078" spans="1:10" ht="15">
      <c r="A1078" s="32"/>
      <c r="B1078" s="337"/>
      <c r="C1078" s="126">
        <v>0.12</v>
      </c>
      <c r="D1078" s="48" t="s">
        <v>547</v>
      </c>
      <c r="E1078" s="32" t="s">
        <v>699</v>
      </c>
      <c r="F1078" s="32"/>
      <c r="G1078" s="32"/>
      <c r="H1078" s="40">
        <f>H1063</f>
        <v>51000</v>
      </c>
      <c r="I1078" s="51">
        <f>+C1078*H1078</f>
        <v>6120</v>
      </c>
      <c r="J1078" s="45"/>
    </row>
    <row r="1079" spans="1:10" ht="15">
      <c r="A1079" s="32"/>
      <c r="B1079" s="337"/>
      <c r="C1079" s="126">
        <v>0.012</v>
      </c>
      <c r="D1079" s="48" t="s">
        <v>547</v>
      </c>
      <c r="E1079" s="32" t="s">
        <v>550</v>
      </c>
      <c r="F1079" s="32"/>
      <c r="G1079" s="32"/>
      <c r="H1079" s="40">
        <f>H1064</f>
        <v>54000</v>
      </c>
      <c r="I1079" s="51">
        <f>+C1079*H1079</f>
        <v>648</v>
      </c>
      <c r="J1079" s="45"/>
    </row>
    <row r="1080" spans="1:10" ht="15">
      <c r="A1080" s="32"/>
      <c r="B1080" s="337"/>
      <c r="C1080" s="126">
        <v>0.011</v>
      </c>
      <c r="D1080" s="48" t="s">
        <v>547</v>
      </c>
      <c r="E1080" s="32" t="s">
        <v>551</v>
      </c>
      <c r="F1080" s="32"/>
      <c r="G1080" s="32"/>
      <c r="H1080" s="40">
        <f>H1065</f>
        <v>48000</v>
      </c>
      <c r="I1080" s="51">
        <f>+C1080*H1080</f>
        <v>528</v>
      </c>
      <c r="J1080" s="45"/>
    </row>
    <row r="1081" spans="1:10" ht="15">
      <c r="A1081" s="32"/>
      <c r="B1081" s="337"/>
      <c r="C1081" s="126"/>
      <c r="D1081" s="43"/>
      <c r="E1081" s="44"/>
      <c r="F1081" s="32"/>
      <c r="G1081" s="32"/>
      <c r="H1081" s="431" t="s">
        <v>1117</v>
      </c>
      <c r="I1081" s="49">
        <f>SUM(I1077:I1080)</f>
        <v>15216</v>
      </c>
      <c r="J1081" s="45"/>
    </row>
    <row r="1082" spans="1:10" ht="5.25" customHeight="1">
      <c r="A1082" s="32"/>
      <c r="B1082" s="337"/>
      <c r="C1082" s="126"/>
      <c r="D1082" s="43"/>
      <c r="E1082" s="44"/>
      <c r="F1082" s="32"/>
      <c r="G1082" s="32"/>
      <c r="H1082" s="61"/>
      <c r="I1082" s="49"/>
      <c r="J1082" s="45"/>
    </row>
    <row r="1083" spans="1:10" ht="15">
      <c r="A1083" s="32"/>
      <c r="B1083" s="337"/>
      <c r="C1083" s="126"/>
      <c r="D1083" s="43"/>
      <c r="E1083" s="44"/>
      <c r="F1083" s="32"/>
      <c r="G1083" s="32"/>
      <c r="H1083" s="431" t="s">
        <v>1120</v>
      </c>
      <c r="I1083" s="432">
        <f>ROUNDDOWN(J1083,)</f>
        <v>25544</v>
      </c>
      <c r="J1083" s="49">
        <f>SUM(I1072:I1081)/2</f>
        <v>25544</v>
      </c>
    </row>
    <row r="1084" spans="1:10" ht="8.25" customHeight="1">
      <c r="A1084" s="32"/>
      <c r="B1084" s="337"/>
      <c r="C1084" s="126"/>
      <c r="D1084" s="43"/>
      <c r="E1084" s="44"/>
      <c r="F1084" s="32"/>
      <c r="G1084" s="32"/>
      <c r="H1084" s="40"/>
      <c r="I1084" s="49"/>
      <c r="J1084" s="45"/>
    </row>
    <row r="1085" spans="1:237" s="46" customFormat="1" ht="15">
      <c r="A1085" s="32"/>
      <c r="B1085" s="337" t="s">
        <v>376</v>
      </c>
      <c r="C1085" s="341"/>
      <c r="D1085" s="43"/>
      <c r="E1085" s="44" t="s">
        <v>66</v>
      </c>
      <c r="F1085" s="32"/>
      <c r="G1085" s="32"/>
      <c r="H1085" s="40"/>
      <c r="I1085" s="45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  <c r="CC1085" s="47"/>
      <c r="CD1085" s="47"/>
      <c r="CE1085" s="47"/>
      <c r="CF1085" s="47"/>
      <c r="CG1085" s="47"/>
      <c r="CH1085" s="47"/>
      <c r="CI1085" s="47"/>
      <c r="CJ1085" s="47"/>
      <c r="CK1085" s="47"/>
      <c r="CL1085" s="47"/>
      <c r="CM1085" s="47"/>
      <c r="CN1085" s="47"/>
      <c r="CO1085" s="47"/>
      <c r="CP1085" s="47"/>
      <c r="CQ1085" s="47"/>
      <c r="CR1085" s="47"/>
      <c r="CS1085" s="47"/>
      <c r="CT1085" s="47"/>
      <c r="CU1085" s="47"/>
      <c r="CV1085" s="47"/>
      <c r="CW1085" s="47"/>
      <c r="CX1085" s="47"/>
      <c r="CY1085" s="47"/>
      <c r="CZ1085" s="47"/>
      <c r="DA1085" s="47"/>
      <c r="DB1085" s="47"/>
      <c r="DC1085" s="47"/>
      <c r="DD1085" s="47"/>
      <c r="DE1085" s="47"/>
      <c r="DF1085" s="47"/>
      <c r="DG1085" s="47"/>
      <c r="DH1085" s="47"/>
      <c r="DI1085" s="47"/>
      <c r="DJ1085" s="47"/>
      <c r="DK1085" s="47"/>
      <c r="DL1085" s="47"/>
      <c r="DM1085" s="47"/>
      <c r="DN1085" s="47"/>
      <c r="DO1085" s="47"/>
      <c r="DP1085" s="47"/>
      <c r="DQ1085" s="47"/>
      <c r="DR1085" s="47"/>
      <c r="DS1085" s="47"/>
      <c r="DT1085" s="47"/>
      <c r="DU1085" s="47"/>
      <c r="DV1085" s="47"/>
      <c r="DW1085" s="47"/>
      <c r="DX1085" s="47"/>
      <c r="DY1085" s="47"/>
      <c r="DZ1085" s="47"/>
      <c r="EA1085" s="47"/>
      <c r="EB1085" s="47"/>
      <c r="EC1085" s="47"/>
      <c r="ED1085" s="47"/>
      <c r="EE1085" s="47"/>
      <c r="EF1085" s="47"/>
      <c r="EG1085" s="47"/>
      <c r="EH1085" s="47"/>
      <c r="EI1085" s="47"/>
      <c r="EJ1085" s="47"/>
      <c r="EK1085" s="47"/>
      <c r="EL1085" s="47"/>
      <c r="EM1085" s="47"/>
      <c r="EN1085" s="47"/>
      <c r="EO1085" s="47"/>
      <c r="EP1085" s="47"/>
      <c r="EQ1085" s="47"/>
      <c r="ER1085" s="47"/>
      <c r="ES1085" s="47"/>
      <c r="ET1085" s="47"/>
      <c r="EU1085" s="47"/>
      <c r="EV1085" s="47"/>
      <c r="EW1085" s="47"/>
      <c r="EX1085" s="47"/>
      <c r="EY1085" s="47"/>
      <c r="EZ1085" s="47"/>
      <c r="FA1085" s="47"/>
      <c r="FB1085" s="47"/>
      <c r="FC1085" s="47"/>
      <c r="FD1085" s="47"/>
      <c r="FE1085" s="47"/>
      <c r="FF1085" s="47"/>
      <c r="FG1085" s="47"/>
      <c r="FH1085" s="47"/>
      <c r="FI1085" s="47"/>
      <c r="FJ1085" s="47"/>
      <c r="FK1085" s="47"/>
      <c r="FL1085" s="47"/>
      <c r="FM1085" s="47"/>
      <c r="FN1085" s="47"/>
      <c r="FO1085" s="47"/>
      <c r="FP1085" s="47"/>
      <c r="FQ1085" s="47"/>
      <c r="FR1085" s="47"/>
      <c r="FS1085" s="47"/>
      <c r="FT1085" s="47"/>
      <c r="FU1085" s="47"/>
      <c r="FV1085" s="47"/>
      <c r="FW1085" s="47"/>
      <c r="FX1085" s="47"/>
      <c r="FY1085" s="47"/>
      <c r="FZ1085" s="47"/>
      <c r="GA1085" s="47"/>
      <c r="GB1085" s="47"/>
      <c r="GC1085" s="47"/>
      <c r="GD1085" s="47"/>
      <c r="GE1085" s="47"/>
      <c r="GF1085" s="47"/>
      <c r="GG1085" s="47"/>
      <c r="GH1085" s="47"/>
      <c r="GI1085" s="47"/>
      <c r="GJ1085" s="47"/>
      <c r="GK1085" s="47"/>
      <c r="GL1085" s="47"/>
      <c r="GM1085" s="47"/>
      <c r="GN1085" s="47"/>
      <c r="GO1085" s="47"/>
      <c r="GP1085" s="47"/>
      <c r="GQ1085" s="47"/>
      <c r="GR1085" s="47"/>
      <c r="GS1085" s="47"/>
      <c r="GT1085" s="47"/>
      <c r="GU1085" s="47"/>
      <c r="GV1085" s="47"/>
      <c r="GW1085" s="47"/>
      <c r="GX1085" s="47"/>
      <c r="GY1085" s="47"/>
      <c r="GZ1085" s="47"/>
      <c r="HA1085" s="47"/>
      <c r="HB1085" s="47"/>
      <c r="HC1085" s="47"/>
      <c r="HD1085" s="47"/>
      <c r="HE1085" s="47"/>
      <c r="HF1085" s="47"/>
      <c r="HG1085" s="47"/>
      <c r="HH1085" s="47"/>
      <c r="HI1085" s="47"/>
      <c r="HJ1085" s="47"/>
      <c r="HK1085" s="47"/>
      <c r="HL1085" s="47"/>
      <c r="HM1085" s="47"/>
      <c r="HN1085" s="47"/>
      <c r="HO1085" s="47"/>
      <c r="HP1085" s="47"/>
      <c r="HQ1085" s="47"/>
      <c r="HR1085" s="47"/>
      <c r="HS1085" s="47"/>
      <c r="HT1085" s="47"/>
      <c r="HU1085" s="47"/>
      <c r="HV1085" s="47"/>
      <c r="HW1085" s="47"/>
      <c r="HX1085" s="47"/>
      <c r="HY1085" s="47"/>
      <c r="HZ1085" s="47"/>
      <c r="IA1085" s="47"/>
      <c r="IB1085" s="47"/>
      <c r="IC1085" s="313"/>
    </row>
    <row r="1086" spans="1:237" s="46" customFormat="1" ht="15">
      <c r="A1086" s="32"/>
      <c r="B1086" s="337"/>
      <c r="C1086" s="362" t="s">
        <v>1404</v>
      </c>
      <c r="D1086" s="43"/>
      <c r="E1086" s="44"/>
      <c r="F1086" s="32"/>
      <c r="G1086" s="32"/>
      <c r="H1086" s="40"/>
      <c r="I1086" s="45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  <c r="CC1086" s="47"/>
      <c r="CD1086" s="47"/>
      <c r="CE1086" s="47"/>
      <c r="CF1086" s="47"/>
      <c r="CG1086" s="47"/>
      <c r="CH1086" s="47"/>
      <c r="CI1086" s="47"/>
      <c r="CJ1086" s="47"/>
      <c r="CK1086" s="47"/>
      <c r="CL1086" s="47"/>
      <c r="CM1086" s="47"/>
      <c r="CN1086" s="47"/>
      <c r="CO1086" s="47"/>
      <c r="CP1086" s="47"/>
      <c r="CQ1086" s="47"/>
      <c r="CR1086" s="47"/>
      <c r="CS1086" s="47"/>
      <c r="CT1086" s="47"/>
      <c r="CU1086" s="47"/>
      <c r="CV1086" s="47"/>
      <c r="CW1086" s="47"/>
      <c r="CX1086" s="47"/>
      <c r="CY1086" s="47"/>
      <c r="CZ1086" s="47"/>
      <c r="DA1086" s="47"/>
      <c r="DB1086" s="47"/>
      <c r="DC1086" s="47"/>
      <c r="DD1086" s="47"/>
      <c r="DE1086" s="47"/>
      <c r="DF1086" s="47"/>
      <c r="DG1086" s="47"/>
      <c r="DH1086" s="47"/>
      <c r="DI1086" s="47"/>
      <c r="DJ1086" s="47"/>
      <c r="DK1086" s="47"/>
      <c r="DL1086" s="47"/>
      <c r="DM1086" s="47"/>
      <c r="DN1086" s="47"/>
      <c r="DO1086" s="47"/>
      <c r="DP1086" s="47"/>
      <c r="DQ1086" s="47"/>
      <c r="DR1086" s="47"/>
      <c r="DS1086" s="47"/>
      <c r="DT1086" s="47"/>
      <c r="DU1086" s="47"/>
      <c r="DV1086" s="47"/>
      <c r="DW1086" s="47"/>
      <c r="DX1086" s="47"/>
      <c r="DY1086" s="47"/>
      <c r="DZ1086" s="47"/>
      <c r="EA1086" s="47"/>
      <c r="EB1086" s="47"/>
      <c r="EC1086" s="47"/>
      <c r="ED1086" s="47"/>
      <c r="EE1086" s="47"/>
      <c r="EF1086" s="47"/>
      <c r="EG1086" s="47"/>
      <c r="EH1086" s="47"/>
      <c r="EI1086" s="47"/>
      <c r="EJ1086" s="47"/>
      <c r="EK1086" s="47"/>
      <c r="EL1086" s="47"/>
      <c r="EM1086" s="47"/>
      <c r="EN1086" s="47"/>
      <c r="EO1086" s="47"/>
      <c r="EP1086" s="47"/>
      <c r="EQ1086" s="47"/>
      <c r="ER1086" s="47"/>
      <c r="ES1086" s="47"/>
      <c r="ET1086" s="47"/>
      <c r="EU1086" s="47"/>
      <c r="EV1086" s="47"/>
      <c r="EW1086" s="47"/>
      <c r="EX1086" s="47"/>
      <c r="EY1086" s="47"/>
      <c r="EZ1086" s="47"/>
      <c r="FA1086" s="47"/>
      <c r="FB1086" s="47"/>
      <c r="FC1086" s="47"/>
      <c r="FD1086" s="47"/>
      <c r="FE1086" s="47"/>
      <c r="FF1086" s="47"/>
      <c r="FG1086" s="47"/>
      <c r="FH1086" s="47"/>
      <c r="FI1086" s="47"/>
      <c r="FJ1086" s="47"/>
      <c r="FK1086" s="47"/>
      <c r="FL1086" s="47"/>
      <c r="FM1086" s="47"/>
      <c r="FN1086" s="47"/>
      <c r="FO1086" s="47"/>
      <c r="FP1086" s="47"/>
      <c r="FQ1086" s="47"/>
      <c r="FR1086" s="47"/>
      <c r="FS1086" s="47"/>
      <c r="FT1086" s="47"/>
      <c r="FU1086" s="47"/>
      <c r="FV1086" s="47"/>
      <c r="FW1086" s="47"/>
      <c r="FX1086" s="47"/>
      <c r="FY1086" s="47"/>
      <c r="FZ1086" s="47"/>
      <c r="GA1086" s="47"/>
      <c r="GB1086" s="47"/>
      <c r="GC1086" s="47"/>
      <c r="GD1086" s="47"/>
      <c r="GE1086" s="47"/>
      <c r="GF1086" s="47"/>
      <c r="GG1086" s="47"/>
      <c r="GH1086" s="47"/>
      <c r="GI1086" s="47"/>
      <c r="GJ1086" s="47"/>
      <c r="GK1086" s="47"/>
      <c r="GL1086" s="47"/>
      <c r="GM1086" s="47"/>
      <c r="GN1086" s="47"/>
      <c r="GO1086" s="47"/>
      <c r="GP1086" s="47"/>
      <c r="GQ1086" s="47"/>
      <c r="GR1086" s="47"/>
      <c r="GS1086" s="47"/>
      <c r="GT1086" s="47"/>
      <c r="GU1086" s="47"/>
      <c r="GV1086" s="47"/>
      <c r="GW1086" s="47"/>
      <c r="GX1086" s="47"/>
      <c r="GY1086" s="47"/>
      <c r="GZ1086" s="47"/>
      <c r="HA1086" s="47"/>
      <c r="HB1086" s="47"/>
      <c r="HC1086" s="47"/>
      <c r="HD1086" s="47"/>
      <c r="HE1086" s="47"/>
      <c r="HF1086" s="47"/>
      <c r="HG1086" s="47"/>
      <c r="HH1086" s="47"/>
      <c r="HI1086" s="47"/>
      <c r="HJ1086" s="47"/>
      <c r="HK1086" s="47"/>
      <c r="HL1086" s="47"/>
      <c r="HM1086" s="47"/>
      <c r="HN1086" s="47"/>
      <c r="HO1086" s="47"/>
      <c r="HP1086" s="47"/>
      <c r="HQ1086" s="47"/>
      <c r="HR1086" s="47"/>
      <c r="HS1086" s="47"/>
      <c r="HT1086" s="47"/>
      <c r="HU1086" s="47"/>
      <c r="HV1086" s="47"/>
      <c r="HW1086" s="47"/>
      <c r="HX1086" s="47"/>
      <c r="HY1086" s="47"/>
      <c r="HZ1086" s="47"/>
      <c r="IA1086" s="47"/>
      <c r="IB1086" s="47"/>
      <c r="IC1086" s="313"/>
    </row>
    <row r="1087" spans="1:237" s="46" customFormat="1" ht="15">
      <c r="A1087" s="32"/>
      <c r="B1087" s="337"/>
      <c r="C1087" s="126">
        <v>1.84</v>
      </c>
      <c r="D1087" s="48" t="s">
        <v>315</v>
      </c>
      <c r="E1087" s="32" t="s">
        <v>657</v>
      </c>
      <c r="F1087" s="32"/>
      <c r="G1087" s="32"/>
      <c r="H1087" s="40">
        <f>'daftar harga bahan'!F57</f>
        <v>1550</v>
      </c>
      <c r="I1087" s="51">
        <f>+C1087*H1087</f>
        <v>2852</v>
      </c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  <c r="CC1087" s="47"/>
      <c r="CD1087" s="47"/>
      <c r="CE1087" s="47"/>
      <c r="CF1087" s="47"/>
      <c r="CG1087" s="47"/>
      <c r="CH1087" s="47"/>
      <c r="CI1087" s="47"/>
      <c r="CJ1087" s="47"/>
      <c r="CK1087" s="47"/>
      <c r="CL1087" s="47"/>
      <c r="CM1087" s="47"/>
      <c r="CN1087" s="47"/>
      <c r="CO1087" s="47"/>
      <c r="CP1087" s="47"/>
      <c r="CQ1087" s="47"/>
      <c r="CR1087" s="47"/>
      <c r="CS1087" s="47"/>
      <c r="CT1087" s="47"/>
      <c r="CU1087" s="47"/>
      <c r="CV1087" s="47"/>
      <c r="CW1087" s="47"/>
      <c r="CX1087" s="47"/>
      <c r="CY1087" s="47"/>
      <c r="CZ1087" s="47"/>
      <c r="DA1087" s="47"/>
      <c r="DB1087" s="47"/>
      <c r="DC1087" s="47"/>
      <c r="DD1087" s="47"/>
      <c r="DE1087" s="47"/>
      <c r="DF1087" s="47"/>
      <c r="DG1087" s="47"/>
      <c r="DH1087" s="47"/>
      <c r="DI1087" s="47"/>
      <c r="DJ1087" s="47"/>
      <c r="DK1087" s="47"/>
      <c r="DL1087" s="47"/>
      <c r="DM1087" s="47"/>
      <c r="DN1087" s="47"/>
      <c r="DO1087" s="47"/>
      <c r="DP1087" s="47"/>
      <c r="DQ1087" s="47"/>
      <c r="DR1087" s="47"/>
      <c r="DS1087" s="47"/>
      <c r="DT1087" s="47"/>
      <c r="DU1087" s="47"/>
      <c r="DV1087" s="47"/>
      <c r="DW1087" s="47"/>
      <c r="DX1087" s="47"/>
      <c r="DY1087" s="47"/>
      <c r="DZ1087" s="47"/>
      <c r="EA1087" s="47"/>
      <c r="EB1087" s="47"/>
      <c r="EC1087" s="47"/>
      <c r="ED1087" s="47"/>
      <c r="EE1087" s="47"/>
      <c r="EF1087" s="47"/>
      <c r="EG1087" s="47"/>
      <c r="EH1087" s="47"/>
      <c r="EI1087" s="47"/>
      <c r="EJ1087" s="47"/>
      <c r="EK1087" s="47"/>
      <c r="EL1087" s="47"/>
      <c r="EM1087" s="47"/>
      <c r="EN1087" s="47"/>
      <c r="EO1087" s="47"/>
      <c r="EP1087" s="47"/>
      <c r="EQ1087" s="47"/>
      <c r="ER1087" s="47"/>
      <c r="ES1087" s="47"/>
      <c r="ET1087" s="47"/>
      <c r="EU1087" s="47"/>
      <c r="EV1087" s="47"/>
      <c r="EW1087" s="47"/>
      <c r="EX1087" s="47"/>
      <c r="EY1087" s="47"/>
      <c r="EZ1087" s="47"/>
      <c r="FA1087" s="47"/>
      <c r="FB1087" s="47"/>
      <c r="FC1087" s="47"/>
      <c r="FD1087" s="47"/>
      <c r="FE1087" s="47"/>
      <c r="FF1087" s="47"/>
      <c r="FG1087" s="47"/>
      <c r="FH1087" s="47"/>
      <c r="FI1087" s="47"/>
      <c r="FJ1087" s="47"/>
      <c r="FK1087" s="47"/>
      <c r="FL1087" s="47"/>
      <c r="FM1087" s="47"/>
      <c r="FN1087" s="47"/>
      <c r="FO1087" s="47"/>
      <c r="FP1087" s="47"/>
      <c r="FQ1087" s="47"/>
      <c r="FR1087" s="47"/>
      <c r="FS1087" s="47"/>
      <c r="FT1087" s="47"/>
      <c r="FU1087" s="47"/>
      <c r="FV1087" s="47"/>
      <c r="FW1087" s="47"/>
      <c r="FX1087" s="47"/>
      <c r="FY1087" s="47"/>
      <c r="FZ1087" s="47"/>
      <c r="GA1087" s="47"/>
      <c r="GB1087" s="47"/>
      <c r="GC1087" s="47"/>
      <c r="GD1087" s="47"/>
      <c r="GE1087" s="47"/>
      <c r="GF1087" s="47"/>
      <c r="GG1087" s="47"/>
      <c r="GH1087" s="47"/>
      <c r="GI1087" s="47"/>
      <c r="GJ1087" s="47"/>
      <c r="GK1087" s="47"/>
      <c r="GL1087" s="47"/>
      <c r="GM1087" s="47"/>
      <c r="GN1087" s="47"/>
      <c r="GO1087" s="47"/>
      <c r="GP1087" s="47"/>
      <c r="GQ1087" s="47"/>
      <c r="GR1087" s="47"/>
      <c r="GS1087" s="47"/>
      <c r="GT1087" s="47"/>
      <c r="GU1087" s="47"/>
      <c r="GV1087" s="47"/>
      <c r="GW1087" s="47"/>
      <c r="GX1087" s="47"/>
      <c r="GY1087" s="47"/>
      <c r="GZ1087" s="47"/>
      <c r="HA1087" s="47"/>
      <c r="HB1087" s="47"/>
      <c r="HC1087" s="47"/>
      <c r="HD1087" s="47"/>
      <c r="HE1087" s="47"/>
      <c r="HF1087" s="47"/>
      <c r="HG1087" s="47"/>
      <c r="HH1087" s="47"/>
      <c r="HI1087" s="47"/>
      <c r="HJ1087" s="47"/>
      <c r="HK1087" s="47"/>
      <c r="HL1087" s="47"/>
      <c r="HM1087" s="47"/>
      <c r="HN1087" s="47"/>
      <c r="HO1087" s="47"/>
      <c r="HP1087" s="47"/>
      <c r="HQ1087" s="47"/>
      <c r="HR1087" s="47"/>
      <c r="HS1087" s="47"/>
      <c r="HT1087" s="47"/>
      <c r="HU1087" s="47"/>
      <c r="HV1087" s="47"/>
      <c r="HW1087" s="47"/>
      <c r="HX1087" s="47"/>
      <c r="HY1087" s="47"/>
      <c r="HZ1087" s="47"/>
      <c r="IA1087" s="47"/>
      <c r="IB1087" s="47"/>
      <c r="IC1087" s="313"/>
    </row>
    <row r="1088" spans="1:237" s="46" customFormat="1" ht="15">
      <c r="A1088" s="32"/>
      <c r="B1088" s="337"/>
      <c r="C1088" s="126">
        <v>0.006</v>
      </c>
      <c r="D1088" s="48" t="s">
        <v>916</v>
      </c>
      <c r="E1088" s="32" t="s">
        <v>646</v>
      </c>
      <c r="F1088" s="32"/>
      <c r="G1088" s="32"/>
      <c r="H1088" s="40">
        <f>H1073</f>
        <v>215600</v>
      </c>
      <c r="I1088" s="51">
        <f>+C1088*H1088</f>
        <v>1293.6000000000001</v>
      </c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  <c r="CC1088" s="47"/>
      <c r="CD1088" s="47"/>
      <c r="CE1088" s="47"/>
      <c r="CF1088" s="47"/>
      <c r="CG1088" s="47"/>
      <c r="CH1088" s="47"/>
      <c r="CI1088" s="47"/>
      <c r="CJ1088" s="47"/>
      <c r="CK1088" s="47"/>
      <c r="CL1088" s="47"/>
      <c r="CM1088" s="47"/>
      <c r="CN1088" s="47"/>
      <c r="CO1088" s="47"/>
      <c r="CP1088" s="47"/>
      <c r="CQ1088" s="47"/>
      <c r="CR1088" s="47"/>
      <c r="CS1088" s="47"/>
      <c r="CT1088" s="47"/>
      <c r="CU1088" s="47"/>
      <c r="CV1088" s="47"/>
      <c r="CW1088" s="47"/>
      <c r="CX1088" s="47"/>
      <c r="CY1088" s="47"/>
      <c r="CZ1088" s="47"/>
      <c r="DA1088" s="47"/>
      <c r="DB1088" s="47"/>
      <c r="DC1088" s="47"/>
      <c r="DD1088" s="47"/>
      <c r="DE1088" s="47"/>
      <c r="DF1088" s="47"/>
      <c r="DG1088" s="47"/>
      <c r="DH1088" s="47"/>
      <c r="DI1088" s="47"/>
      <c r="DJ1088" s="47"/>
      <c r="DK1088" s="47"/>
      <c r="DL1088" s="47"/>
      <c r="DM1088" s="47"/>
      <c r="DN1088" s="47"/>
      <c r="DO1088" s="47"/>
      <c r="DP1088" s="47"/>
      <c r="DQ1088" s="47"/>
      <c r="DR1088" s="47"/>
      <c r="DS1088" s="47"/>
      <c r="DT1088" s="47"/>
      <c r="DU1088" s="47"/>
      <c r="DV1088" s="47"/>
      <c r="DW1088" s="47"/>
      <c r="DX1088" s="47"/>
      <c r="DY1088" s="47"/>
      <c r="DZ1088" s="47"/>
      <c r="EA1088" s="47"/>
      <c r="EB1088" s="47"/>
      <c r="EC1088" s="47"/>
      <c r="ED1088" s="47"/>
      <c r="EE1088" s="47"/>
      <c r="EF1088" s="47"/>
      <c r="EG1088" s="47"/>
      <c r="EH1088" s="47"/>
      <c r="EI1088" s="47"/>
      <c r="EJ1088" s="47"/>
      <c r="EK1088" s="47"/>
      <c r="EL1088" s="47"/>
      <c r="EM1088" s="47"/>
      <c r="EN1088" s="47"/>
      <c r="EO1088" s="47"/>
      <c r="EP1088" s="47"/>
      <c r="EQ1088" s="47"/>
      <c r="ER1088" s="47"/>
      <c r="ES1088" s="47"/>
      <c r="ET1088" s="47"/>
      <c r="EU1088" s="47"/>
      <c r="EV1088" s="47"/>
      <c r="EW1088" s="47"/>
      <c r="EX1088" s="47"/>
      <c r="EY1088" s="47"/>
      <c r="EZ1088" s="47"/>
      <c r="FA1088" s="47"/>
      <c r="FB1088" s="47"/>
      <c r="FC1088" s="47"/>
      <c r="FD1088" s="47"/>
      <c r="FE1088" s="47"/>
      <c r="FF1088" s="47"/>
      <c r="FG1088" s="47"/>
      <c r="FH1088" s="47"/>
      <c r="FI1088" s="47"/>
      <c r="FJ1088" s="47"/>
      <c r="FK1088" s="47"/>
      <c r="FL1088" s="47"/>
      <c r="FM1088" s="47"/>
      <c r="FN1088" s="47"/>
      <c r="FO1088" s="47"/>
      <c r="FP1088" s="47"/>
      <c r="FQ1088" s="47"/>
      <c r="FR1088" s="47"/>
      <c r="FS1088" s="47"/>
      <c r="FT1088" s="47"/>
      <c r="FU1088" s="47"/>
      <c r="FV1088" s="47"/>
      <c r="FW1088" s="47"/>
      <c r="FX1088" s="47"/>
      <c r="FY1088" s="47"/>
      <c r="FZ1088" s="47"/>
      <c r="GA1088" s="47"/>
      <c r="GB1088" s="47"/>
      <c r="GC1088" s="47"/>
      <c r="GD1088" s="47"/>
      <c r="GE1088" s="47"/>
      <c r="GF1088" s="47"/>
      <c r="GG1088" s="47"/>
      <c r="GH1088" s="47"/>
      <c r="GI1088" s="47"/>
      <c r="GJ1088" s="47"/>
      <c r="GK1088" s="47"/>
      <c r="GL1088" s="47"/>
      <c r="GM1088" s="47"/>
      <c r="GN1088" s="47"/>
      <c r="GO1088" s="47"/>
      <c r="GP1088" s="47"/>
      <c r="GQ1088" s="47"/>
      <c r="GR1088" s="47"/>
      <c r="GS1088" s="47"/>
      <c r="GT1088" s="47"/>
      <c r="GU1088" s="47"/>
      <c r="GV1088" s="47"/>
      <c r="GW1088" s="47"/>
      <c r="GX1088" s="47"/>
      <c r="GY1088" s="47"/>
      <c r="GZ1088" s="47"/>
      <c r="HA1088" s="47"/>
      <c r="HB1088" s="47"/>
      <c r="HC1088" s="47"/>
      <c r="HD1088" s="47"/>
      <c r="HE1088" s="47"/>
      <c r="HF1088" s="47"/>
      <c r="HG1088" s="47"/>
      <c r="HH1088" s="47"/>
      <c r="HI1088" s="47"/>
      <c r="HJ1088" s="47"/>
      <c r="HK1088" s="47"/>
      <c r="HL1088" s="47"/>
      <c r="HM1088" s="47"/>
      <c r="HN1088" s="47"/>
      <c r="HO1088" s="47"/>
      <c r="HP1088" s="47"/>
      <c r="HQ1088" s="47"/>
      <c r="HR1088" s="47"/>
      <c r="HS1088" s="47"/>
      <c r="HT1088" s="47"/>
      <c r="HU1088" s="47"/>
      <c r="HV1088" s="47"/>
      <c r="HW1088" s="47"/>
      <c r="HX1088" s="47"/>
      <c r="HY1088" s="47"/>
      <c r="HZ1088" s="47"/>
      <c r="IA1088" s="47"/>
      <c r="IB1088" s="47"/>
      <c r="IC1088" s="313"/>
    </row>
    <row r="1089" spans="1:237" s="46" customFormat="1" ht="15">
      <c r="A1089" s="32"/>
      <c r="B1089" s="337"/>
      <c r="C1089" s="126">
        <v>0.014</v>
      </c>
      <c r="D1089" s="48" t="s">
        <v>916</v>
      </c>
      <c r="E1089" s="32" t="s">
        <v>597</v>
      </c>
      <c r="F1089" s="32"/>
      <c r="G1089" s="32"/>
      <c r="H1089" s="40">
        <f>H1074</f>
        <v>230000</v>
      </c>
      <c r="I1089" s="51">
        <f>+C1089*H1089</f>
        <v>3220</v>
      </c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  <c r="CC1089" s="47"/>
      <c r="CD1089" s="47"/>
      <c r="CE1089" s="47"/>
      <c r="CF1089" s="47"/>
      <c r="CG1089" s="47"/>
      <c r="CH1089" s="47"/>
      <c r="CI1089" s="47"/>
      <c r="CJ1089" s="47"/>
      <c r="CK1089" s="47"/>
      <c r="CL1089" s="47"/>
      <c r="CM1089" s="47"/>
      <c r="CN1089" s="47"/>
      <c r="CO1089" s="47"/>
      <c r="CP1089" s="47"/>
      <c r="CQ1089" s="47"/>
      <c r="CR1089" s="47"/>
      <c r="CS1089" s="47"/>
      <c r="CT1089" s="47"/>
      <c r="CU1089" s="47"/>
      <c r="CV1089" s="47"/>
      <c r="CW1089" s="47"/>
      <c r="CX1089" s="47"/>
      <c r="CY1089" s="47"/>
      <c r="CZ1089" s="47"/>
      <c r="DA1089" s="47"/>
      <c r="DB1089" s="47"/>
      <c r="DC1089" s="47"/>
      <c r="DD1089" s="47"/>
      <c r="DE1089" s="47"/>
      <c r="DF1089" s="47"/>
      <c r="DG1089" s="47"/>
      <c r="DH1089" s="47"/>
      <c r="DI1089" s="47"/>
      <c r="DJ1089" s="47"/>
      <c r="DK1089" s="47"/>
      <c r="DL1089" s="47"/>
      <c r="DM1089" s="47"/>
      <c r="DN1089" s="47"/>
      <c r="DO1089" s="47"/>
      <c r="DP1089" s="47"/>
      <c r="DQ1089" s="47"/>
      <c r="DR1089" s="47"/>
      <c r="DS1089" s="47"/>
      <c r="DT1089" s="47"/>
      <c r="DU1089" s="47"/>
      <c r="DV1089" s="47"/>
      <c r="DW1089" s="47"/>
      <c r="DX1089" s="47"/>
      <c r="DY1089" s="47"/>
      <c r="DZ1089" s="47"/>
      <c r="EA1089" s="47"/>
      <c r="EB1089" s="47"/>
      <c r="EC1089" s="47"/>
      <c r="ED1089" s="47"/>
      <c r="EE1089" s="47"/>
      <c r="EF1089" s="47"/>
      <c r="EG1089" s="47"/>
      <c r="EH1089" s="47"/>
      <c r="EI1089" s="47"/>
      <c r="EJ1089" s="47"/>
      <c r="EK1089" s="47"/>
      <c r="EL1089" s="47"/>
      <c r="EM1089" s="47"/>
      <c r="EN1089" s="47"/>
      <c r="EO1089" s="47"/>
      <c r="EP1089" s="47"/>
      <c r="EQ1089" s="47"/>
      <c r="ER1089" s="47"/>
      <c r="ES1089" s="47"/>
      <c r="ET1089" s="47"/>
      <c r="EU1089" s="47"/>
      <c r="EV1089" s="47"/>
      <c r="EW1089" s="47"/>
      <c r="EX1089" s="47"/>
      <c r="EY1089" s="47"/>
      <c r="EZ1089" s="47"/>
      <c r="FA1089" s="47"/>
      <c r="FB1089" s="47"/>
      <c r="FC1089" s="47"/>
      <c r="FD1089" s="47"/>
      <c r="FE1089" s="47"/>
      <c r="FF1089" s="47"/>
      <c r="FG1089" s="47"/>
      <c r="FH1089" s="47"/>
      <c r="FI1089" s="47"/>
      <c r="FJ1089" s="47"/>
      <c r="FK1089" s="47"/>
      <c r="FL1089" s="47"/>
      <c r="FM1089" s="47"/>
      <c r="FN1089" s="47"/>
      <c r="FO1089" s="47"/>
      <c r="FP1089" s="47"/>
      <c r="FQ1089" s="47"/>
      <c r="FR1089" s="47"/>
      <c r="FS1089" s="47"/>
      <c r="FT1089" s="47"/>
      <c r="FU1089" s="47"/>
      <c r="FV1089" s="47"/>
      <c r="FW1089" s="47"/>
      <c r="FX1089" s="47"/>
      <c r="FY1089" s="47"/>
      <c r="FZ1089" s="47"/>
      <c r="GA1089" s="47"/>
      <c r="GB1089" s="47"/>
      <c r="GC1089" s="47"/>
      <c r="GD1089" s="47"/>
      <c r="GE1089" s="47"/>
      <c r="GF1089" s="47"/>
      <c r="GG1089" s="47"/>
      <c r="GH1089" s="47"/>
      <c r="GI1089" s="47"/>
      <c r="GJ1089" s="47"/>
      <c r="GK1089" s="47"/>
      <c r="GL1089" s="47"/>
      <c r="GM1089" s="47"/>
      <c r="GN1089" s="47"/>
      <c r="GO1089" s="47"/>
      <c r="GP1089" s="47"/>
      <c r="GQ1089" s="47"/>
      <c r="GR1089" s="47"/>
      <c r="GS1089" s="47"/>
      <c r="GT1089" s="47"/>
      <c r="GU1089" s="47"/>
      <c r="GV1089" s="47"/>
      <c r="GW1089" s="47"/>
      <c r="GX1089" s="47"/>
      <c r="GY1089" s="47"/>
      <c r="GZ1089" s="47"/>
      <c r="HA1089" s="47"/>
      <c r="HB1089" s="47"/>
      <c r="HC1089" s="47"/>
      <c r="HD1089" s="47"/>
      <c r="HE1089" s="47"/>
      <c r="HF1089" s="47"/>
      <c r="HG1089" s="47"/>
      <c r="HH1089" s="47"/>
      <c r="HI1089" s="47"/>
      <c r="HJ1089" s="47"/>
      <c r="HK1089" s="47"/>
      <c r="HL1089" s="47"/>
      <c r="HM1089" s="47"/>
      <c r="HN1089" s="47"/>
      <c r="HO1089" s="47"/>
      <c r="HP1089" s="47"/>
      <c r="HQ1089" s="47"/>
      <c r="HR1089" s="47"/>
      <c r="HS1089" s="47"/>
      <c r="HT1089" s="47"/>
      <c r="HU1089" s="47"/>
      <c r="HV1089" s="47"/>
      <c r="HW1089" s="47"/>
      <c r="HX1089" s="47"/>
      <c r="HY1089" s="47"/>
      <c r="HZ1089" s="47"/>
      <c r="IA1089" s="47"/>
      <c r="IB1089" s="47"/>
      <c r="IC1089" s="313"/>
    </row>
    <row r="1090" spans="1:237" s="46" customFormat="1" ht="15">
      <c r="A1090" s="32"/>
      <c r="B1090" s="337"/>
      <c r="C1090" s="126"/>
      <c r="D1090" s="48"/>
      <c r="E1090" s="32"/>
      <c r="F1090" s="32"/>
      <c r="G1090" s="32"/>
      <c r="H1090" s="431" t="s">
        <v>1115</v>
      </c>
      <c r="I1090" s="139">
        <f>SUM(I1087:I1089)</f>
        <v>7365.6</v>
      </c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  <c r="CC1090" s="47"/>
      <c r="CD1090" s="47"/>
      <c r="CE1090" s="47"/>
      <c r="CF1090" s="47"/>
      <c r="CG1090" s="47"/>
      <c r="CH1090" s="47"/>
      <c r="CI1090" s="47"/>
      <c r="CJ1090" s="47"/>
      <c r="CK1090" s="47"/>
      <c r="CL1090" s="47"/>
      <c r="CM1090" s="47"/>
      <c r="CN1090" s="47"/>
      <c r="CO1090" s="47"/>
      <c r="CP1090" s="47"/>
      <c r="CQ1090" s="47"/>
      <c r="CR1090" s="47"/>
      <c r="CS1090" s="47"/>
      <c r="CT1090" s="47"/>
      <c r="CU1090" s="47"/>
      <c r="CV1090" s="47"/>
      <c r="CW1090" s="47"/>
      <c r="CX1090" s="47"/>
      <c r="CY1090" s="47"/>
      <c r="CZ1090" s="47"/>
      <c r="DA1090" s="47"/>
      <c r="DB1090" s="47"/>
      <c r="DC1090" s="47"/>
      <c r="DD1090" s="47"/>
      <c r="DE1090" s="47"/>
      <c r="DF1090" s="47"/>
      <c r="DG1090" s="47"/>
      <c r="DH1090" s="47"/>
      <c r="DI1090" s="47"/>
      <c r="DJ1090" s="47"/>
      <c r="DK1090" s="47"/>
      <c r="DL1090" s="47"/>
      <c r="DM1090" s="47"/>
      <c r="DN1090" s="47"/>
      <c r="DO1090" s="47"/>
      <c r="DP1090" s="47"/>
      <c r="DQ1090" s="47"/>
      <c r="DR1090" s="47"/>
      <c r="DS1090" s="47"/>
      <c r="DT1090" s="47"/>
      <c r="DU1090" s="47"/>
      <c r="DV1090" s="47"/>
      <c r="DW1090" s="47"/>
      <c r="DX1090" s="47"/>
      <c r="DY1090" s="47"/>
      <c r="DZ1090" s="47"/>
      <c r="EA1090" s="47"/>
      <c r="EB1090" s="47"/>
      <c r="EC1090" s="47"/>
      <c r="ED1090" s="47"/>
      <c r="EE1090" s="47"/>
      <c r="EF1090" s="47"/>
      <c r="EG1090" s="47"/>
      <c r="EH1090" s="47"/>
      <c r="EI1090" s="47"/>
      <c r="EJ1090" s="47"/>
      <c r="EK1090" s="47"/>
      <c r="EL1090" s="47"/>
      <c r="EM1090" s="47"/>
      <c r="EN1090" s="47"/>
      <c r="EO1090" s="47"/>
      <c r="EP1090" s="47"/>
      <c r="EQ1090" s="47"/>
      <c r="ER1090" s="47"/>
      <c r="ES1090" s="47"/>
      <c r="ET1090" s="47"/>
      <c r="EU1090" s="47"/>
      <c r="EV1090" s="47"/>
      <c r="EW1090" s="47"/>
      <c r="EX1090" s="47"/>
      <c r="EY1090" s="47"/>
      <c r="EZ1090" s="47"/>
      <c r="FA1090" s="47"/>
      <c r="FB1090" s="47"/>
      <c r="FC1090" s="47"/>
      <c r="FD1090" s="47"/>
      <c r="FE1090" s="47"/>
      <c r="FF1090" s="47"/>
      <c r="FG1090" s="47"/>
      <c r="FH1090" s="47"/>
      <c r="FI1090" s="47"/>
      <c r="FJ1090" s="47"/>
      <c r="FK1090" s="47"/>
      <c r="FL1090" s="47"/>
      <c r="FM1090" s="47"/>
      <c r="FN1090" s="47"/>
      <c r="FO1090" s="47"/>
      <c r="FP1090" s="47"/>
      <c r="FQ1090" s="47"/>
      <c r="FR1090" s="47"/>
      <c r="FS1090" s="47"/>
      <c r="FT1090" s="47"/>
      <c r="FU1090" s="47"/>
      <c r="FV1090" s="47"/>
      <c r="FW1090" s="47"/>
      <c r="FX1090" s="47"/>
      <c r="FY1090" s="47"/>
      <c r="FZ1090" s="47"/>
      <c r="GA1090" s="47"/>
      <c r="GB1090" s="47"/>
      <c r="GC1090" s="47"/>
      <c r="GD1090" s="47"/>
      <c r="GE1090" s="47"/>
      <c r="GF1090" s="47"/>
      <c r="GG1090" s="47"/>
      <c r="GH1090" s="47"/>
      <c r="GI1090" s="47"/>
      <c r="GJ1090" s="47"/>
      <c r="GK1090" s="47"/>
      <c r="GL1090" s="47"/>
      <c r="GM1090" s="47"/>
      <c r="GN1090" s="47"/>
      <c r="GO1090" s="47"/>
      <c r="GP1090" s="47"/>
      <c r="GQ1090" s="47"/>
      <c r="GR1090" s="47"/>
      <c r="GS1090" s="47"/>
      <c r="GT1090" s="47"/>
      <c r="GU1090" s="47"/>
      <c r="GV1090" s="47"/>
      <c r="GW1090" s="47"/>
      <c r="GX1090" s="47"/>
      <c r="GY1090" s="47"/>
      <c r="GZ1090" s="47"/>
      <c r="HA1090" s="47"/>
      <c r="HB1090" s="47"/>
      <c r="HC1090" s="47"/>
      <c r="HD1090" s="47"/>
      <c r="HE1090" s="47"/>
      <c r="HF1090" s="47"/>
      <c r="HG1090" s="47"/>
      <c r="HH1090" s="47"/>
      <c r="HI1090" s="47"/>
      <c r="HJ1090" s="47"/>
      <c r="HK1090" s="47"/>
      <c r="HL1090" s="47"/>
      <c r="HM1090" s="47"/>
      <c r="HN1090" s="47"/>
      <c r="HO1090" s="47"/>
      <c r="HP1090" s="47"/>
      <c r="HQ1090" s="47"/>
      <c r="HR1090" s="47"/>
      <c r="HS1090" s="47"/>
      <c r="HT1090" s="47"/>
      <c r="HU1090" s="47"/>
      <c r="HV1090" s="47"/>
      <c r="HW1090" s="47"/>
      <c r="HX1090" s="47"/>
      <c r="HY1090" s="47"/>
      <c r="HZ1090" s="47"/>
      <c r="IA1090" s="47"/>
      <c r="IB1090" s="47"/>
      <c r="IC1090" s="313"/>
    </row>
    <row r="1091" spans="1:237" s="46" customFormat="1" ht="15">
      <c r="A1091" s="32"/>
      <c r="B1091" s="337"/>
      <c r="C1091" s="434" t="s">
        <v>1116</v>
      </c>
      <c r="D1091" s="48"/>
      <c r="E1091" s="32"/>
      <c r="F1091" s="32"/>
      <c r="G1091" s="32"/>
      <c r="H1091" s="40"/>
      <c r="I1091" s="32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  <c r="CC1091" s="47"/>
      <c r="CD1091" s="47"/>
      <c r="CE1091" s="47"/>
      <c r="CF1091" s="47"/>
      <c r="CG1091" s="47"/>
      <c r="CH1091" s="47"/>
      <c r="CI1091" s="47"/>
      <c r="CJ1091" s="47"/>
      <c r="CK1091" s="47"/>
      <c r="CL1091" s="47"/>
      <c r="CM1091" s="47"/>
      <c r="CN1091" s="47"/>
      <c r="CO1091" s="47"/>
      <c r="CP1091" s="47"/>
      <c r="CQ1091" s="47"/>
      <c r="CR1091" s="47"/>
      <c r="CS1091" s="47"/>
      <c r="CT1091" s="47"/>
      <c r="CU1091" s="47"/>
      <c r="CV1091" s="47"/>
      <c r="CW1091" s="47"/>
      <c r="CX1091" s="47"/>
      <c r="CY1091" s="47"/>
      <c r="CZ1091" s="47"/>
      <c r="DA1091" s="47"/>
      <c r="DB1091" s="47"/>
      <c r="DC1091" s="47"/>
      <c r="DD1091" s="47"/>
      <c r="DE1091" s="47"/>
      <c r="DF1091" s="47"/>
      <c r="DG1091" s="47"/>
      <c r="DH1091" s="47"/>
      <c r="DI1091" s="47"/>
      <c r="DJ1091" s="47"/>
      <c r="DK1091" s="47"/>
      <c r="DL1091" s="47"/>
      <c r="DM1091" s="47"/>
      <c r="DN1091" s="47"/>
      <c r="DO1091" s="47"/>
      <c r="DP1091" s="47"/>
      <c r="DQ1091" s="47"/>
      <c r="DR1091" s="47"/>
      <c r="DS1091" s="47"/>
      <c r="DT1091" s="47"/>
      <c r="DU1091" s="47"/>
      <c r="DV1091" s="47"/>
      <c r="DW1091" s="47"/>
      <c r="DX1091" s="47"/>
      <c r="DY1091" s="47"/>
      <c r="DZ1091" s="47"/>
      <c r="EA1091" s="47"/>
      <c r="EB1091" s="47"/>
      <c r="EC1091" s="47"/>
      <c r="ED1091" s="47"/>
      <c r="EE1091" s="47"/>
      <c r="EF1091" s="47"/>
      <c r="EG1091" s="47"/>
      <c r="EH1091" s="47"/>
      <c r="EI1091" s="47"/>
      <c r="EJ1091" s="47"/>
      <c r="EK1091" s="47"/>
      <c r="EL1091" s="47"/>
      <c r="EM1091" s="47"/>
      <c r="EN1091" s="47"/>
      <c r="EO1091" s="47"/>
      <c r="EP1091" s="47"/>
      <c r="EQ1091" s="47"/>
      <c r="ER1091" s="47"/>
      <c r="ES1091" s="47"/>
      <c r="ET1091" s="47"/>
      <c r="EU1091" s="47"/>
      <c r="EV1091" s="47"/>
      <c r="EW1091" s="47"/>
      <c r="EX1091" s="47"/>
      <c r="EY1091" s="47"/>
      <c r="EZ1091" s="47"/>
      <c r="FA1091" s="47"/>
      <c r="FB1091" s="47"/>
      <c r="FC1091" s="47"/>
      <c r="FD1091" s="47"/>
      <c r="FE1091" s="47"/>
      <c r="FF1091" s="47"/>
      <c r="FG1091" s="47"/>
      <c r="FH1091" s="47"/>
      <c r="FI1091" s="47"/>
      <c r="FJ1091" s="47"/>
      <c r="FK1091" s="47"/>
      <c r="FL1091" s="47"/>
      <c r="FM1091" s="47"/>
      <c r="FN1091" s="47"/>
      <c r="FO1091" s="47"/>
      <c r="FP1091" s="47"/>
      <c r="FQ1091" s="47"/>
      <c r="FR1091" s="47"/>
      <c r="FS1091" s="47"/>
      <c r="FT1091" s="47"/>
      <c r="FU1091" s="47"/>
      <c r="FV1091" s="47"/>
      <c r="FW1091" s="47"/>
      <c r="FX1091" s="47"/>
      <c r="FY1091" s="47"/>
      <c r="FZ1091" s="47"/>
      <c r="GA1091" s="47"/>
      <c r="GB1091" s="47"/>
      <c r="GC1091" s="47"/>
      <c r="GD1091" s="47"/>
      <c r="GE1091" s="47"/>
      <c r="GF1091" s="47"/>
      <c r="GG1091" s="47"/>
      <c r="GH1091" s="47"/>
      <c r="GI1091" s="47"/>
      <c r="GJ1091" s="47"/>
      <c r="GK1091" s="47"/>
      <c r="GL1091" s="47"/>
      <c r="GM1091" s="47"/>
      <c r="GN1091" s="47"/>
      <c r="GO1091" s="47"/>
      <c r="GP1091" s="47"/>
      <c r="GQ1091" s="47"/>
      <c r="GR1091" s="47"/>
      <c r="GS1091" s="47"/>
      <c r="GT1091" s="47"/>
      <c r="GU1091" s="47"/>
      <c r="GV1091" s="47"/>
      <c r="GW1091" s="47"/>
      <c r="GX1091" s="47"/>
      <c r="GY1091" s="47"/>
      <c r="GZ1091" s="47"/>
      <c r="HA1091" s="47"/>
      <c r="HB1091" s="47"/>
      <c r="HC1091" s="47"/>
      <c r="HD1091" s="47"/>
      <c r="HE1091" s="47"/>
      <c r="HF1091" s="47"/>
      <c r="HG1091" s="47"/>
      <c r="HH1091" s="47"/>
      <c r="HI1091" s="47"/>
      <c r="HJ1091" s="47"/>
      <c r="HK1091" s="47"/>
      <c r="HL1091" s="47"/>
      <c r="HM1091" s="47"/>
      <c r="HN1091" s="47"/>
      <c r="HO1091" s="47"/>
      <c r="HP1091" s="47"/>
      <c r="HQ1091" s="47"/>
      <c r="HR1091" s="47"/>
      <c r="HS1091" s="47"/>
      <c r="HT1091" s="47"/>
      <c r="HU1091" s="47"/>
      <c r="HV1091" s="47"/>
      <c r="HW1091" s="47"/>
      <c r="HX1091" s="47"/>
      <c r="HY1091" s="47"/>
      <c r="HZ1091" s="47"/>
      <c r="IA1091" s="47"/>
      <c r="IB1091" s="47"/>
      <c r="IC1091" s="313"/>
    </row>
    <row r="1092" spans="1:237" s="46" customFormat="1" ht="15">
      <c r="A1092" s="32"/>
      <c r="B1092" s="337"/>
      <c r="C1092" s="126">
        <v>0.2</v>
      </c>
      <c r="D1092" s="48" t="s">
        <v>547</v>
      </c>
      <c r="E1092" s="32" t="s">
        <v>549</v>
      </c>
      <c r="F1092" s="32"/>
      <c r="G1092" s="32"/>
      <c r="H1092" s="40">
        <f>H1077</f>
        <v>36000</v>
      </c>
      <c r="I1092" s="51">
        <f>+C1092*H1092</f>
        <v>7200</v>
      </c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  <c r="CC1092" s="47"/>
      <c r="CD1092" s="47"/>
      <c r="CE1092" s="47"/>
      <c r="CF1092" s="47"/>
      <c r="CG1092" s="47"/>
      <c r="CH1092" s="47"/>
      <c r="CI1092" s="47"/>
      <c r="CJ1092" s="47"/>
      <c r="CK1092" s="47"/>
      <c r="CL1092" s="47"/>
      <c r="CM1092" s="47"/>
      <c r="CN1092" s="47"/>
      <c r="CO1092" s="47"/>
      <c r="CP1092" s="47"/>
      <c r="CQ1092" s="47"/>
      <c r="CR1092" s="47"/>
      <c r="CS1092" s="47"/>
      <c r="CT1092" s="47"/>
      <c r="CU1092" s="47"/>
      <c r="CV1092" s="47"/>
      <c r="CW1092" s="47"/>
      <c r="CX1092" s="47"/>
      <c r="CY1092" s="47"/>
      <c r="CZ1092" s="47"/>
      <c r="DA1092" s="47"/>
      <c r="DB1092" s="47"/>
      <c r="DC1092" s="47"/>
      <c r="DD1092" s="47"/>
      <c r="DE1092" s="47"/>
      <c r="DF1092" s="47"/>
      <c r="DG1092" s="47"/>
      <c r="DH1092" s="47"/>
      <c r="DI1092" s="47"/>
      <c r="DJ1092" s="47"/>
      <c r="DK1092" s="47"/>
      <c r="DL1092" s="47"/>
      <c r="DM1092" s="47"/>
      <c r="DN1092" s="47"/>
      <c r="DO1092" s="47"/>
      <c r="DP1092" s="47"/>
      <c r="DQ1092" s="47"/>
      <c r="DR1092" s="47"/>
      <c r="DS1092" s="47"/>
      <c r="DT1092" s="47"/>
      <c r="DU1092" s="47"/>
      <c r="DV1092" s="47"/>
      <c r="DW1092" s="47"/>
      <c r="DX1092" s="47"/>
      <c r="DY1092" s="47"/>
      <c r="DZ1092" s="47"/>
      <c r="EA1092" s="47"/>
      <c r="EB1092" s="47"/>
      <c r="EC1092" s="47"/>
      <c r="ED1092" s="47"/>
      <c r="EE1092" s="47"/>
      <c r="EF1092" s="47"/>
      <c r="EG1092" s="47"/>
      <c r="EH1092" s="47"/>
      <c r="EI1092" s="47"/>
      <c r="EJ1092" s="47"/>
      <c r="EK1092" s="47"/>
      <c r="EL1092" s="47"/>
      <c r="EM1092" s="47"/>
      <c r="EN1092" s="47"/>
      <c r="EO1092" s="47"/>
      <c r="EP1092" s="47"/>
      <c r="EQ1092" s="47"/>
      <c r="ER1092" s="47"/>
      <c r="ES1092" s="47"/>
      <c r="ET1092" s="47"/>
      <c r="EU1092" s="47"/>
      <c r="EV1092" s="47"/>
      <c r="EW1092" s="47"/>
      <c r="EX1092" s="47"/>
      <c r="EY1092" s="47"/>
      <c r="EZ1092" s="47"/>
      <c r="FA1092" s="47"/>
      <c r="FB1092" s="47"/>
      <c r="FC1092" s="47"/>
      <c r="FD1092" s="47"/>
      <c r="FE1092" s="47"/>
      <c r="FF1092" s="47"/>
      <c r="FG1092" s="47"/>
      <c r="FH1092" s="47"/>
      <c r="FI1092" s="47"/>
      <c r="FJ1092" s="47"/>
      <c r="FK1092" s="47"/>
      <c r="FL1092" s="47"/>
      <c r="FM1092" s="47"/>
      <c r="FN1092" s="47"/>
      <c r="FO1092" s="47"/>
      <c r="FP1092" s="47"/>
      <c r="FQ1092" s="47"/>
      <c r="FR1092" s="47"/>
      <c r="FS1092" s="47"/>
      <c r="FT1092" s="47"/>
      <c r="FU1092" s="47"/>
      <c r="FV1092" s="47"/>
      <c r="FW1092" s="47"/>
      <c r="FX1092" s="47"/>
      <c r="FY1092" s="47"/>
      <c r="FZ1092" s="47"/>
      <c r="GA1092" s="47"/>
      <c r="GB1092" s="47"/>
      <c r="GC1092" s="47"/>
      <c r="GD1092" s="47"/>
      <c r="GE1092" s="47"/>
      <c r="GF1092" s="47"/>
      <c r="GG1092" s="47"/>
      <c r="GH1092" s="47"/>
      <c r="GI1092" s="47"/>
      <c r="GJ1092" s="47"/>
      <c r="GK1092" s="47"/>
      <c r="GL1092" s="47"/>
      <c r="GM1092" s="47"/>
      <c r="GN1092" s="47"/>
      <c r="GO1092" s="47"/>
      <c r="GP1092" s="47"/>
      <c r="GQ1092" s="47"/>
      <c r="GR1092" s="47"/>
      <c r="GS1092" s="47"/>
      <c r="GT1092" s="47"/>
      <c r="GU1092" s="47"/>
      <c r="GV1092" s="47"/>
      <c r="GW1092" s="47"/>
      <c r="GX1092" s="47"/>
      <c r="GY1092" s="47"/>
      <c r="GZ1092" s="47"/>
      <c r="HA1092" s="47"/>
      <c r="HB1092" s="47"/>
      <c r="HC1092" s="47"/>
      <c r="HD1092" s="47"/>
      <c r="HE1092" s="47"/>
      <c r="HF1092" s="47"/>
      <c r="HG1092" s="47"/>
      <c r="HH1092" s="47"/>
      <c r="HI1092" s="47"/>
      <c r="HJ1092" s="47"/>
      <c r="HK1092" s="47"/>
      <c r="HL1092" s="47"/>
      <c r="HM1092" s="47"/>
      <c r="HN1092" s="47"/>
      <c r="HO1092" s="47"/>
      <c r="HP1092" s="47"/>
      <c r="HQ1092" s="47"/>
      <c r="HR1092" s="47"/>
      <c r="HS1092" s="47"/>
      <c r="HT1092" s="47"/>
      <c r="HU1092" s="47"/>
      <c r="HV1092" s="47"/>
      <c r="HW1092" s="47"/>
      <c r="HX1092" s="47"/>
      <c r="HY1092" s="47"/>
      <c r="HZ1092" s="47"/>
      <c r="IA1092" s="47"/>
      <c r="IB1092" s="47"/>
      <c r="IC1092" s="313"/>
    </row>
    <row r="1093" spans="1:237" s="46" customFormat="1" ht="15">
      <c r="A1093" s="32"/>
      <c r="B1093" s="337"/>
      <c r="C1093" s="126">
        <v>0.15</v>
      </c>
      <c r="D1093" s="48" t="s">
        <v>547</v>
      </c>
      <c r="E1093" s="32" t="s">
        <v>699</v>
      </c>
      <c r="F1093" s="32"/>
      <c r="G1093" s="32"/>
      <c r="H1093" s="40">
        <f>H1078</f>
        <v>51000</v>
      </c>
      <c r="I1093" s="51">
        <f>+C1093*H1093</f>
        <v>7650</v>
      </c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  <c r="CC1093" s="47"/>
      <c r="CD1093" s="47"/>
      <c r="CE1093" s="47"/>
      <c r="CF1093" s="47"/>
      <c r="CG1093" s="47"/>
      <c r="CH1093" s="47"/>
      <c r="CI1093" s="47"/>
      <c r="CJ1093" s="47"/>
      <c r="CK1093" s="47"/>
      <c r="CL1093" s="47"/>
      <c r="CM1093" s="47"/>
      <c r="CN1093" s="47"/>
      <c r="CO1093" s="47"/>
      <c r="CP1093" s="47"/>
      <c r="CQ1093" s="47"/>
      <c r="CR1093" s="47"/>
      <c r="CS1093" s="47"/>
      <c r="CT1093" s="47"/>
      <c r="CU1093" s="47"/>
      <c r="CV1093" s="47"/>
      <c r="CW1093" s="47"/>
      <c r="CX1093" s="47"/>
      <c r="CY1093" s="47"/>
      <c r="CZ1093" s="47"/>
      <c r="DA1093" s="47"/>
      <c r="DB1093" s="47"/>
      <c r="DC1093" s="47"/>
      <c r="DD1093" s="47"/>
      <c r="DE1093" s="47"/>
      <c r="DF1093" s="47"/>
      <c r="DG1093" s="47"/>
      <c r="DH1093" s="47"/>
      <c r="DI1093" s="47"/>
      <c r="DJ1093" s="47"/>
      <c r="DK1093" s="47"/>
      <c r="DL1093" s="47"/>
      <c r="DM1093" s="47"/>
      <c r="DN1093" s="47"/>
      <c r="DO1093" s="47"/>
      <c r="DP1093" s="47"/>
      <c r="DQ1093" s="47"/>
      <c r="DR1093" s="47"/>
      <c r="DS1093" s="47"/>
      <c r="DT1093" s="47"/>
      <c r="DU1093" s="47"/>
      <c r="DV1093" s="47"/>
      <c r="DW1093" s="47"/>
      <c r="DX1093" s="47"/>
      <c r="DY1093" s="47"/>
      <c r="DZ1093" s="47"/>
      <c r="EA1093" s="47"/>
      <c r="EB1093" s="47"/>
      <c r="EC1093" s="47"/>
      <c r="ED1093" s="47"/>
      <c r="EE1093" s="47"/>
      <c r="EF1093" s="47"/>
      <c r="EG1093" s="47"/>
      <c r="EH1093" s="47"/>
      <c r="EI1093" s="47"/>
      <c r="EJ1093" s="47"/>
      <c r="EK1093" s="47"/>
      <c r="EL1093" s="47"/>
      <c r="EM1093" s="47"/>
      <c r="EN1093" s="47"/>
      <c r="EO1093" s="47"/>
      <c r="EP1093" s="47"/>
      <c r="EQ1093" s="47"/>
      <c r="ER1093" s="47"/>
      <c r="ES1093" s="47"/>
      <c r="ET1093" s="47"/>
      <c r="EU1093" s="47"/>
      <c r="EV1093" s="47"/>
      <c r="EW1093" s="47"/>
      <c r="EX1093" s="47"/>
      <c r="EY1093" s="47"/>
      <c r="EZ1093" s="47"/>
      <c r="FA1093" s="47"/>
      <c r="FB1093" s="47"/>
      <c r="FC1093" s="47"/>
      <c r="FD1093" s="47"/>
      <c r="FE1093" s="47"/>
      <c r="FF1093" s="47"/>
      <c r="FG1093" s="47"/>
      <c r="FH1093" s="47"/>
      <c r="FI1093" s="47"/>
      <c r="FJ1093" s="47"/>
      <c r="FK1093" s="47"/>
      <c r="FL1093" s="47"/>
      <c r="FM1093" s="47"/>
      <c r="FN1093" s="47"/>
      <c r="FO1093" s="47"/>
      <c r="FP1093" s="47"/>
      <c r="FQ1093" s="47"/>
      <c r="FR1093" s="47"/>
      <c r="FS1093" s="47"/>
      <c r="FT1093" s="47"/>
      <c r="FU1093" s="47"/>
      <c r="FV1093" s="47"/>
      <c r="FW1093" s="47"/>
      <c r="FX1093" s="47"/>
      <c r="FY1093" s="47"/>
      <c r="FZ1093" s="47"/>
      <c r="GA1093" s="47"/>
      <c r="GB1093" s="47"/>
      <c r="GC1093" s="47"/>
      <c r="GD1093" s="47"/>
      <c r="GE1093" s="47"/>
      <c r="GF1093" s="47"/>
      <c r="GG1093" s="47"/>
      <c r="GH1093" s="47"/>
      <c r="GI1093" s="47"/>
      <c r="GJ1093" s="47"/>
      <c r="GK1093" s="47"/>
      <c r="GL1093" s="47"/>
      <c r="GM1093" s="47"/>
      <c r="GN1093" s="47"/>
      <c r="GO1093" s="47"/>
      <c r="GP1093" s="47"/>
      <c r="GQ1093" s="47"/>
      <c r="GR1093" s="47"/>
      <c r="GS1093" s="47"/>
      <c r="GT1093" s="47"/>
      <c r="GU1093" s="47"/>
      <c r="GV1093" s="47"/>
      <c r="GW1093" s="47"/>
      <c r="GX1093" s="47"/>
      <c r="GY1093" s="47"/>
      <c r="GZ1093" s="47"/>
      <c r="HA1093" s="47"/>
      <c r="HB1093" s="47"/>
      <c r="HC1093" s="47"/>
      <c r="HD1093" s="47"/>
      <c r="HE1093" s="47"/>
      <c r="HF1093" s="47"/>
      <c r="HG1093" s="47"/>
      <c r="HH1093" s="47"/>
      <c r="HI1093" s="47"/>
      <c r="HJ1093" s="47"/>
      <c r="HK1093" s="47"/>
      <c r="HL1093" s="47"/>
      <c r="HM1093" s="47"/>
      <c r="HN1093" s="47"/>
      <c r="HO1093" s="47"/>
      <c r="HP1093" s="47"/>
      <c r="HQ1093" s="47"/>
      <c r="HR1093" s="47"/>
      <c r="HS1093" s="47"/>
      <c r="HT1093" s="47"/>
      <c r="HU1093" s="47"/>
      <c r="HV1093" s="47"/>
      <c r="HW1093" s="47"/>
      <c r="HX1093" s="47"/>
      <c r="HY1093" s="47"/>
      <c r="HZ1093" s="47"/>
      <c r="IA1093" s="47"/>
      <c r="IB1093" s="47"/>
      <c r="IC1093" s="313"/>
    </row>
    <row r="1094" spans="1:237" s="46" customFormat="1" ht="15">
      <c r="A1094" s="32"/>
      <c r="B1094" s="337"/>
      <c r="C1094" s="126">
        <v>0.0015</v>
      </c>
      <c r="D1094" s="48" t="s">
        <v>547</v>
      </c>
      <c r="E1094" s="32" t="s">
        <v>550</v>
      </c>
      <c r="F1094" s="32"/>
      <c r="G1094" s="32"/>
      <c r="H1094" s="40">
        <f>H1079</f>
        <v>54000</v>
      </c>
      <c r="I1094" s="51">
        <f>+C1094*H1094</f>
        <v>81</v>
      </c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  <c r="CC1094" s="47"/>
      <c r="CD1094" s="47"/>
      <c r="CE1094" s="47"/>
      <c r="CF1094" s="47"/>
      <c r="CG1094" s="47"/>
      <c r="CH1094" s="47"/>
      <c r="CI1094" s="47"/>
      <c r="CJ1094" s="47"/>
      <c r="CK1094" s="47"/>
      <c r="CL1094" s="47"/>
      <c r="CM1094" s="47"/>
      <c r="CN1094" s="47"/>
      <c r="CO1094" s="47"/>
      <c r="CP1094" s="47"/>
      <c r="CQ1094" s="47"/>
      <c r="CR1094" s="47"/>
      <c r="CS1094" s="47"/>
      <c r="CT1094" s="47"/>
      <c r="CU1094" s="47"/>
      <c r="CV1094" s="47"/>
      <c r="CW1094" s="47"/>
      <c r="CX1094" s="47"/>
      <c r="CY1094" s="47"/>
      <c r="CZ1094" s="47"/>
      <c r="DA1094" s="47"/>
      <c r="DB1094" s="47"/>
      <c r="DC1094" s="47"/>
      <c r="DD1094" s="47"/>
      <c r="DE1094" s="47"/>
      <c r="DF1094" s="47"/>
      <c r="DG1094" s="47"/>
      <c r="DH1094" s="47"/>
      <c r="DI1094" s="47"/>
      <c r="DJ1094" s="47"/>
      <c r="DK1094" s="47"/>
      <c r="DL1094" s="47"/>
      <c r="DM1094" s="47"/>
      <c r="DN1094" s="47"/>
      <c r="DO1094" s="47"/>
      <c r="DP1094" s="47"/>
      <c r="DQ1094" s="47"/>
      <c r="DR1094" s="47"/>
      <c r="DS1094" s="47"/>
      <c r="DT1094" s="47"/>
      <c r="DU1094" s="47"/>
      <c r="DV1094" s="47"/>
      <c r="DW1094" s="47"/>
      <c r="DX1094" s="47"/>
      <c r="DY1094" s="47"/>
      <c r="DZ1094" s="47"/>
      <c r="EA1094" s="47"/>
      <c r="EB1094" s="47"/>
      <c r="EC1094" s="47"/>
      <c r="ED1094" s="47"/>
      <c r="EE1094" s="47"/>
      <c r="EF1094" s="47"/>
      <c r="EG1094" s="47"/>
      <c r="EH1094" s="47"/>
      <c r="EI1094" s="47"/>
      <c r="EJ1094" s="47"/>
      <c r="EK1094" s="47"/>
      <c r="EL1094" s="47"/>
      <c r="EM1094" s="47"/>
      <c r="EN1094" s="47"/>
      <c r="EO1094" s="47"/>
      <c r="EP1094" s="47"/>
      <c r="EQ1094" s="47"/>
      <c r="ER1094" s="47"/>
      <c r="ES1094" s="47"/>
      <c r="ET1094" s="47"/>
      <c r="EU1094" s="47"/>
      <c r="EV1094" s="47"/>
      <c r="EW1094" s="47"/>
      <c r="EX1094" s="47"/>
      <c r="EY1094" s="47"/>
      <c r="EZ1094" s="47"/>
      <c r="FA1094" s="47"/>
      <c r="FB1094" s="47"/>
      <c r="FC1094" s="47"/>
      <c r="FD1094" s="47"/>
      <c r="FE1094" s="47"/>
      <c r="FF1094" s="47"/>
      <c r="FG1094" s="47"/>
      <c r="FH1094" s="47"/>
      <c r="FI1094" s="47"/>
      <c r="FJ1094" s="47"/>
      <c r="FK1094" s="47"/>
      <c r="FL1094" s="47"/>
      <c r="FM1094" s="47"/>
      <c r="FN1094" s="47"/>
      <c r="FO1094" s="47"/>
      <c r="FP1094" s="47"/>
      <c r="FQ1094" s="47"/>
      <c r="FR1094" s="47"/>
      <c r="FS1094" s="47"/>
      <c r="FT1094" s="47"/>
      <c r="FU1094" s="47"/>
      <c r="FV1094" s="47"/>
      <c r="FW1094" s="47"/>
      <c r="FX1094" s="47"/>
      <c r="FY1094" s="47"/>
      <c r="FZ1094" s="47"/>
      <c r="GA1094" s="47"/>
      <c r="GB1094" s="47"/>
      <c r="GC1094" s="47"/>
      <c r="GD1094" s="47"/>
      <c r="GE1094" s="47"/>
      <c r="GF1094" s="47"/>
      <c r="GG1094" s="47"/>
      <c r="GH1094" s="47"/>
      <c r="GI1094" s="47"/>
      <c r="GJ1094" s="47"/>
      <c r="GK1094" s="47"/>
      <c r="GL1094" s="47"/>
      <c r="GM1094" s="47"/>
      <c r="GN1094" s="47"/>
      <c r="GO1094" s="47"/>
      <c r="GP1094" s="47"/>
      <c r="GQ1094" s="47"/>
      <c r="GR1094" s="47"/>
      <c r="GS1094" s="47"/>
      <c r="GT1094" s="47"/>
      <c r="GU1094" s="47"/>
      <c r="GV1094" s="47"/>
      <c r="GW1094" s="47"/>
      <c r="GX1094" s="47"/>
      <c r="GY1094" s="47"/>
      <c r="GZ1094" s="47"/>
      <c r="HA1094" s="47"/>
      <c r="HB1094" s="47"/>
      <c r="HC1094" s="47"/>
      <c r="HD1094" s="47"/>
      <c r="HE1094" s="47"/>
      <c r="HF1094" s="47"/>
      <c r="HG1094" s="47"/>
      <c r="HH1094" s="47"/>
      <c r="HI1094" s="47"/>
      <c r="HJ1094" s="47"/>
      <c r="HK1094" s="47"/>
      <c r="HL1094" s="47"/>
      <c r="HM1094" s="47"/>
      <c r="HN1094" s="47"/>
      <c r="HO1094" s="47"/>
      <c r="HP1094" s="47"/>
      <c r="HQ1094" s="47"/>
      <c r="HR1094" s="47"/>
      <c r="HS1094" s="47"/>
      <c r="HT1094" s="47"/>
      <c r="HU1094" s="47"/>
      <c r="HV1094" s="47"/>
      <c r="HW1094" s="47"/>
      <c r="HX1094" s="47"/>
      <c r="HY1094" s="47"/>
      <c r="HZ1094" s="47"/>
      <c r="IA1094" s="47"/>
      <c r="IB1094" s="47"/>
      <c r="IC1094" s="313"/>
    </row>
    <row r="1095" spans="1:237" s="46" customFormat="1" ht="15">
      <c r="A1095" s="32"/>
      <c r="B1095" s="337"/>
      <c r="C1095" s="126">
        <v>0.01</v>
      </c>
      <c r="D1095" s="48" t="s">
        <v>547</v>
      </c>
      <c r="E1095" s="32" t="s">
        <v>551</v>
      </c>
      <c r="F1095" s="32"/>
      <c r="G1095" s="32"/>
      <c r="H1095" s="40">
        <f>H1080</f>
        <v>48000</v>
      </c>
      <c r="I1095" s="51">
        <f>+C1095*H1095</f>
        <v>480</v>
      </c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  <c r="CC1095" s="47"/>
      <c r="CD1095" s="47"/>
      <c r="CE1095" s="47"/>
      <c r="CF1095" s="47"/>
      <c r="CG1095" s="47"/>
      <c r="CH1095" s="47"/>
      <c r="CI1095" s="47"/>
      <c r="CJ1095" s="47"/>
      <c r="CK1095" s="47"/>
      <c r="CL1095" s="47"/>
      <c r="CM1095" s="47"/>
      <c r="CN1095" s="47"/>
      <c r="CO1095" s="47"/>
      <c r="CP1095" s="47"/>
      <c r="CQ1095" s="47"/>
      <c r="CR1095" s="47"/>
      <c r="CS1095" s="47"/>
      <c r="CT1095" s="47"/>
      <c r="CU1095" s="47"/>
      <c r="CV1095" s="47"/>
      <c r="CW1095" s="47"/>
      <c r="CX1095" s="47"/>
      <c r="CY1095" s="47"/>
      <c r="CZ1095" s="47"/>
      <c r="DA1095" s="47"/>
      <c r="DB1095" s="47"/>
      <c r="DC1095" s="47"/>
      <c r="DD1095" s="47"/>
      <c r="DE1095" s="47"/>
      <c r="DF1095" s="47"/>
      <c r="DG1095" s="47"/>
      <c r="DH1095" s="47"/>
      <c r="DI1095" s="47"/>
      <c r="DJ1095" s="47"/>
      <c r="DK1095" s="47"/>
      <c r="DL1095" s="47"/>
      <c r="DM1095" s="47"/>
      <c r="DN1095" s="47"/>
      <c r="DO1095" s="47"/>
      <c r="DP1095" s="47"/>
      <c r="DQ1095" s="47"/>
      <c r="DR1095" s="47"/>
      <c r="DS1095" s="47"/>
      <c r="DT1095" s="47"/>
      <c r="DU1095" s="47"/>
      <c r="DV1095" s="47"/>
      <c r="DW1095" s="47"/>
      <c r="DX1095" s="47"/>
      <c r="DY1095" s="47"/>
      <c r="DZ1095" s="47"/>
      <c r="EA1095" s="47"/>
      <c r="EB1095" s="47"/>
      <c r="EC1095" s="47"/>
      <c r="ED1095" s="47"/>
      <c r="EE1095" s="47"/>
      <c r="EF1095" s="47"/>
      <c r="EG1095" s="47"/>
      <c r="EH1095" s="47"/>
      <c r="EI1095" s="47"/>
      <c r="EJ1095" s="47"/>
      <c r="EK1095" s="47"/>
      <c r="EL1095" s="47"/>
      <c r="EM1095" s="47"/>
      <c r="EN1095" s="47"/>
      <c r="EO1095" s="47"/>
      <c r="EP1095" s="47"/>
      <c r="EQ1095" s="47"/>
      <c r="ER1095" s="47"/>
      <c r="ES1095" s="47"/>
      <c r="ET1095" s="47"/>
      <c r="EU1095" s="47"/>
      <c r="EV1095" s="47"/>
      <c r="EW1095" s="47"/>
      <c r="EX1095" s="47"/>
      <c r="EY1095" s="47"/>
      <c r="EZ1095" s="47"/>
      <c r="FA1095" s="47"/>
      <c r="FB1095" s="47"/>
      <c r="FC1095" s="47"/>
      <c r="FD1095" s="47"/>
      <c r="FE1095" s="47"/>
      <c r="FF1095" s="47"/>
      <c r="FG1095" s="47"/>
      <c r="FH1095" s="47"/>
      <c r="FI1095" s="47"/>
      <c r="FJ1095" s="47"/>
      <c r="FK1095" s="47"/>
      <c r="FL1095" s="47"/>
      <c r="FM1095" s="47"/>
      <c r="FN1095" s="47"/>
      <c r="FO1095" s="47"/>
      <c r="FP1095" s="47"/>
      <c r="FQ1095" s="47"/>
      <c r="FR1095" s="47"/>
      <c r="FS1095" s="47"/>
      <c r="FT1095" s="47"/>
      <c r="FU1095" s="47"/>
      <c r="FV1095" s="47"/>
      <c r="FW1095" s="47"/>
      <c r="FX1095" s="47"/>
      <c r="FY1095" s="47"/>
      <c r="FZ1095" s="47"/>
      <c r="GA1095" s="47"/>
      <c r="GB1095" s="47"/>
      <c r="GC1095" s="47"/>
      <c r="GD1095" s="47"/>
      <c r="GE1095" s="47"/>
      <c r="GF1095" s="47"/>
      <c r="GG1095" s="47"/>
      <c r="GH1095" s="47"/>
      <c r="GI1095" s="47"/>
      <c r="GJ1095" s="47"/>
      <c r="GK1095" s="47"/>
      <c r="GL1095" s="47"/>
      <c r="GM1095" s="47"/>
      <c r="GN1095" s="47"/>
      <c r="GO1095" s="47"/>
      <c r="GP1095" s="47"/>
      <c r="GQ1095" s="47"/>
      <c r="GR1095" s="47"/>
      <c r="GS1095" s="47"/>
      <c r="GT1095" s="47"/>
      <c r="GU1095" s="47"/>
      <c r="GV1095" s="47"/>
      <c r="GW1095" s="47"/>
      <c r="GX1095" s="47"/>
      <c r="GY1095" s="47"/>
      <c r="GZ1095" s="47"/>
      <c r="HA1095" s="47"/>
      <c r="HB1095" s="47"/>
      <c r="HC1095" s="47"/>
      <c r="HD1095" s="47"/>
      <c r="HE1095" s="47"/>
      <c r="HF1095" s="47"/>
      <c r="HG1095" s="47"/>
      <c r="HH1095" s="47"/>
      <c r="HI1095" s="47"/>
      <c r="HJ1095" s="47"/>
      <c r="HK1095" s="47"/>
      <c r="HL1095" s="47"/>
      <c r="HM1095" s="47"/>
      <c r="HN1095" s="47"/>
      <c r="HO1095" s="47"/>
      <c r="HP1095" s="47"/>
      <c r="HQ1095" s="47"/>
      <c r="HR1095" s="47"/>
      <c r="HS1095" s="47"/>
      <c r="HT1095" s="47"/>
      <c r="HU1095" s="47"/>
      <c r="HV1095" s="47"/>
      <c r="HW1095" s="47"/>
      <c r="HX1095" s="47"/>
      <c r="HY1095" s="47"/>
      <c r="HZ1095" s="47"/>
      <c r="IA1095" s="47"/>
      <c r="IB1095" s="47"/>
      <c r="IC1095" s="313"/>
    </row>
    <row r="1096" spans="1:237" s="46" customFormat="1" ht="15">
      <c r="A1096" s="32"/>
      <c r="B1096" s="337"/>
      <c r="C1096" s="126"/>
      <c r="D1096" s="48"/>
      <c r="E1096" s="32"/>
      <c r="F1096" s="32"/>
      <c r="G1096" s="32"/>
      <c r="H1096" s="431" t="s">
        <v>1117</v>
      </c>
      <c r="I1096" s="139">
        <f>SUM(I1092:I1095)</f>
        <v>15411</v>
      </c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  <c r="CC1096" s="47"/>
      <c r="CD1096" s="47"/>
      <c r="CE1096" s="47"/>
      <c r="CF1096" s="47"/>
      <c r="CG1096" s="47"/>
      <c r="CH1096" s="47"/>
      <c r="CI1096" s="47"/>
      <c r="CJ1096" s="47"/>
      <c r="CK1096" s="47"/>
      <c r="CL1096" s="47"/>
      <c r="CM1096" s="47"/>
      <c r="CN1096" s="47"/>
      <c r="CO1096" s="47"/>
      <c r="CP1096" s="47"/>
      <c r="CQ1096" s="47"/>
      <c r="CR1096" s="47"/>
      <c r="CS1096" s="47"/>
      <c r="CT1096" s="47"/>
      <c r="CU1096" s="47"/>
      <c r="CV1096" s="47"/>
      <c r="CW1096" s="47"/>
      <c r="CX1096" s="47"/>
      <c r="CY1096" s="47"/>
      <c r="CZ1096" s="47"/>
      <c r="DA1096" s="47"/>
      <c r="DB1096" s="47"/>
      <c r="DC1096" s="47"/>
      <c r="DD1096" s="47"/>
      <c r="DE1096" s="47"/>
      <c r="DF1096" s="47"/>
      <c r="DG1096" s="47"/>
      <c r="DH1096" s="47"/>
      <c r="DI1096" s="47"/>
      <c r="DJ1096" s="47"/>
      <c r="DK1096" s="47"/>
      <c r="DL1096" s="47"/>
      <c r="DM1096" s="47"/>
      <c r="DN1096" s="47"/>
      <c r="DO1096" s="47"/>
      <c r="DP1096" s="47"/>
      <c r="DQ1096" s="47"/>
      <c r="DR1096" s="47"/>
      <c r="DS1096" s="47"/>
      <c r="DT1096" s="47"/>
      <c r="DU1096" s="47"/>
      <c r="DV1096" s="47"/>
      <c r="DW1096" s="47"/>
      <c r="DX1096" s="47"/>
      <c r="DY1096" s="47"/>
      <c r="DZ1096" s="47"/>
      <c r="EA1096" s="47"/>
      <c r="EB1096" s="47"/>
      <c r="EC1096" s="47"/>
      <c r="ED1096" s="47"/>
      <c r="EE1096" s="47"/>
      <c r="EF1096" s="47"/>
      <c r="EG1096" s="47"/>
      <c r="EH1096" s="47"/>
      <c r="EI1096" s="47"/>
      <c r="EJ1096" s="47"/>
      <c r="EK1096" s="47"/>
      <c r="EL1096" s="47"/>
      <c r="EM1096" s="47"/>
      <c r="EN1096" s="47"/>
      <c r="EO1096" s="47"/>
      <c r="EP1096" s="47"/>
      <c r="EQ1096" s="47"/>
      <c r="ER1096" s="47"/>
      <c r="ES1096" s="47"/>
      <c r="ET1096" s="47"/>
      <c r="EU1096" s="47"/>
      <c r="EV1096" s="47"/>
      <c r="EW1096" s="47"/>
      <c r="EX1096" s="47"/>
      <c r="EY1096" s="47"/>
      <c r="EZ1096" s="47"/>
      <c r="FA1096" s="47"/>
      <c r="FB1096" s="47"/>
      <c r="FC1096" s="47"/>
      <c r="FD1096" s="47"/>
      <c r="FE1096" s="47"/>
      <c r="FF1096" s="47"/>
      <c r="FG1096" s="47"/>
      <c r="FH1096" s="47"/>
      <c r="FI1096" s="47"/>
      <c r="FJ1096" s="47"/>
      <c r="FK1096" s="47"/>
      <c r="FL1096" s="47"/>
      <c r="FM1096" s="47"/>
      <c r="FN1096" s="47"/>
      <c r="FO1096" s="47"/>
      <c r="FP1096" s="47"/>
      <c r="FQ1096" s="47"/>
      <c r="FR1096" s="47"/>
      <c r="FS1096" s="47"/>
      <c r="FT1096" s="47"/>
      <c r="FU1096" s="47"/>
      <c r="FV1096" s="47"/>
      <c r="FW1096" s="47"/>
      <c r="FX1096" s="47"/>
      <c r="FY1096" s="47"/>
      <c r="FZ1096" s="47"/>
      <c r="GA1096" s="47"/>
      <c r="GB1096" s="47"/>
      <c r="GC1096" s="47"/>
      <c r="GD1096" s="47"/>
      <c r="GE1096" s="47"/>
      <c r="GF1096" s="47"/>
      <c r="GG1096" s="47"/>
      <c r="GH1096" s="47"/>
      <c r="GI1096" s="47"/>
      <c r="GJ1096" s="47"/>
      <c r="GK1096" s="47"/>
      <c r="GL1096" s="47"/>
      <c r="GM1096" s="47"/>
      <c r="GN1096" s="47"/>
      <c r="GO1096" s="47"/>
      <c r="GP1096" s="47"/>
      <c r="GQ1096" s="47"/>
      <c r="GR1096" s="47"/>
      <c r="GS1096" s="47"/>
      <c r="GT1096" s="47"/>
      <c r="GU1096" s="47"/>
      <c r="GV1096" s="47"/>
      <c r="GW1096" s="47"/>
      <c r="GX1096" s="47"/>
      <c r="GY1096" s="47"/>
      <c r="GZ1096" s="47"/>
      <c r="HA1096" s="47"/>
      <c r="HB1096" s="47"/>
      <c r="HC1096" s="47"/>
      <c r="HD1096" s="47"/>
      <c r="HE1096" s="47"/>
      <c r="HF1096" s="47"/>
      <c r="HG1096" s="47"/>
      <c r="HH1096" s="47"/>
      <c r="HI1096" s="47"/>
      <c r="HJ1096" s="47"/>
      <c r="HK1096" s="47"/>
      <c r="HL1096" s="47"/>
      <c r="HM1096" s="47"/>
      <c r="HN1096" s="47"/>
      <c r="HO1096" s="47"/>
      <c r="HP1096" s="47"/>
      <c r="HQ1096" s="47"/>
      <c r="HR1096" s="47"/>
      <c r="HS1096" s="47"/>
      <c r="HT1096" s="47"/>
      <c r="HU1096" s="47"/>
      <c r="HV1096" s="47"/>
      <c r="HW1096" s="47"/>
      <c r="HX1096" s="47"/>
      <c r="HY1096" s="47"/>
      <c r="HZ1096" s="47"/>
      <c r="IA1096" s="47"/>
      <c r="IB1096" s="47"/>
      <c r="IC1096" s="313"/>
    </row>
    <row r="1097" spans="1:237" s="46" customFormat="1" ht="6" customHeight="1">
      <c r="A1097" s="32"/>
      <c r="B1097" s="337"/>
      <c r="C1097" s="126"/>
      <c r="D1097" s="48"/>
      <c r="E1097" s="32"/>
      <c r="F1097" s="32"/>
      <c r="G1097" s="32"/>
      <c r="H1097" s="61"/>
      <c r="I1097" s="51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  <c r="CC1097" s="47"/>
      <c r="CD1097" s="47"/>
      <c r="CE1097" s="47"/>
      <c r="CF1097" s="47"/>
      <c r="CG1097" s="47"/>
      <c r="CH1097" s="47"/>
      <c r="CI1097" s="47"/>
      <c r="CJ1097" s="47"/>
      <c r="CK1097" s="47"/>
      <c r="CL1097" s="47"/>
      <c r="CM1097" s="47"/>
      <c r="CN1097" s="47"/>
      <c r="CO1097" s="47"/>
      <c r="CP1097" s="47"/>
      <c r="CQ1097" s="47"/>
      <c r="CR1097" s="47"/>
      <c r="CS1097" s="47"/>
      <c r="CT1097" s="47"/>
      <c r="CU1097" s="47"/>
      <c r="CV1097" s="47"/>
      <c r="CW1097" s="47"/>
      <c r="CX1097" s="47"/>
      <c r="CY1097" s="47"/>
      <c r="CZ1097" s="47"/>
      <c r="DA1097" s="47"/>
      <c r="DB1097" s="47"/>
      <c r="DC1097" s="47"/>
      <c r="DD1097" s="47"/>
      <c r="DE1097" s="47"/>
      <c r="DF1097" s="47"/>
      <c r="DG1097" s="47"/>
      <c r="DH1097" s="47"/>
      <c r="DI1097" s="47"/>
      <c r="DJ1097" s="47"/>
      <c r="DK1097" s="47"/>
      <c r="DL1097" s="47"/>
      <c r="DM1097" s="47"/>
      <c r="DN1097" s="47"/>
      <c r="DO1097" s="47"/>
      <c r="DP1097" s="47"/>
      <c r="DQ1097" s="47"/>
      <c r="DR1097" s="47"/>
      <c r="DS1097" s="47"/>
      <c r="DT1097" s="47"/>
      <c r="DU1097" s="47"/>
      <c r="DV1097" s="47"/>
      <c r="DW1097" s="47"/>
      <c r="DX1097" s="47"/>
      <c r="DY1097" s="47"/>
      <c r="DZ1097" s="47"/>
      <c r="EA1097" s="47"/>
      <c r="EB1097" s="47"/>
      <c r="EC1097" s="47"/>
      <c r="ED1097" s="47"/>
      <c r="EE1097" s="47"/>
      <c r="EF1097" s="47"/>
      <c r="EG1097" s="47"/>
      <c r="EH1097" s="47"/>
      <c r="EI1097" s="47"/>
      <c r="EJ1097" s="47"/>
      <c r="EK1097" s="47"/>
      <c r="EL1097" s="47"/>
      <c r="EM1097" s="47"/>
      <c r="EN1097" s="47"/>
      <c r="EO1097" s="47"/>
      <c r="EP1097" s="47"/>
      <c r="EQ1097" s="47"/>
      <c r="ER1097" s="47"/>
      <c r="ES1097" s="47"/>
      <c r="ET1097" s="47"/>
      <c r="EU1097" s="47"/>
      <c r="EV1097" s="47"/>
      <c r="EW1097" s="47"/>
      <c r="EX1097" s="47"/>
      <c r="EY1097" s="47"/>
      <c r="EZ1097" s="47"/>
      <c r="FA1097" s="47"/>
      <c r="FB1097" s="47"/>
      <c r="FC1097" s="47"/>
      <c r="FD1097" s="47"/>
      <c r="FE1097" s="47"/>
      <c r="FF1097" s="47"/>
      <c r="FG1097" s="47"/>
      <c r="FH1097" s="47"/>
      <c r="FI1097" s="47"/>
      <c r="FJ1097" s="47"/>
      <c r="FK1097" s="47"/>
      <c r="FL1097" s="47"/>
      <c r="FM1097" s="47"/>
      <c r="FN1097" s="47"/>
      <c r="FO1097" s="47"/>
      <c r="FP1097" s="47"/>
      <c r="FQ1097" s="47"/>
      <c r="FR1097" s="47"/>
      <c r="FS1097" s="47"/>
      <c r="FT1097" s="47"/>
      <c r="FU1097" s="47"/>
      <c r="FV1097" s="47"/>
      <c r="FW1097" s="47"/>
      <c r="FX1097" s="47"/>
      <c r="FY1097" s="47"/>
      <c r="FZ1097" s="47"/>
      <c r="GA1097" s="47"/>
      <c r="GB1097" s="47"/>
      <c r="GC1097" s="47"/>
      <c r="GD1097" s="47"/>
      <c r="GE1097" s="47"/>
      <c r="GF1097" s="47"/>
      <c r="GG1097" s="47"/>
      <c r="GH1097" s="47"/>
      <c r="GI1097" s="47"/>
      <c r="GJ1097" s="47"/>
      <c r="GK1097" s="47"/>
      <c r="GL1097" s="47"/>
      <c r="GM1097" s="47"/>
      <c r="GN1097" s="47"/>
      <c r="GO1097" s="47"/>
      <c r="GP1097" s="47"/>
      <c r="GQ1097" s="47"/>
      <c r="GR1097" s="47"/>
      <c r="GS1097" s="47"/>
      <c r="GT1097" s="47"/>
      <c r="GU1097" s="47"/>
      <c r="GV1097" s="47"/>
      <c r="GW1097" s="47"/>
      <c r="GX1097" s="47"/>
      <c r="GY1097" s="47"/>
      <c r="GZ1097" s="47"/>
      <c r="HA1097" s="47"/>
      <c r="HB1097" s="47"/>
      <c r="HC1097" s="47"/>
      <c r="HD1097" s="47"/>
      <c r="HE1097" s="47"/>
      <c r="HF1097" s="47"/>
      <c r="HG1097" s="47"/>
      <c r="HH1097" s="47"/>
      <c r="HI1097" s="47"/>
      <c r="HJ1097" s="47"/>
      <c r="HK1097" s="47"/>
      <c r="HL1097" s="47"/>
      <c r="HM1097" s="47"/>
      <c r="HN1097" s="47"/>
      <c r="HO1097" s="47"/>
      <c r="HP1097" s="47"/>
      <c r="HQ1097" s="47"/>
      <c r="HR1097" s="47"/>
      <c r="HS1097" s="47"/>
      <c r="HT1097" s="47"/>
      <c r="HU1097" s="47"/>
      <c r="HV1097" s="47"/>
      <c r="HW1097" s="47"/>
      <c r="HX1097" s="47"/>
      <c r="HY1097" s="47"/>
      <c r="HZ1097" s="47"/>
      <c r="IA1097" s="47"/>
      <c r="IB1097" s="47"/>
      <c r="IC1097" s="313"/>
    </row>
    <row r="1098" spans="1:237" s="46" customFormat="1" ht="15">
      <c r="A1098" s="32"/>
      <c r="B1098" s="337"/>
      <c r="C1098" s="126"/>
      <c r="D1098" s="48"/>
      <c r="E1098" s="32"/>
      <c r="F1098" s="32"/>
      <c r="G1098" s="32"/>
      <c r="H1098" s="431" t="s">
        <v>1120</v>
      </c>
      <c r="I1098" s="432">
        <f>ROUNDDOWN(J1098,)</f>
        <v>22776</v>
      </c>
      <c r="J1098" s="139">
        <f>SUM(I1087:I1096)/2</f>
        <v>22776.6</v>
      </c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  <c r="CC1098" s="47"/>
      <c r="CD1098" s="47"/>
      <c r="CE1098" s="47"/>
      <c r="CF1098" s="47"/>
      <c r="CG1098" s="47"/>
      <c r="CH1098" s="47"/>
      <c r="CI1098" s="47"/>
      <c r="CJ1098" s="47"/>
      <c r="CK1098" s="47"/>
      <c r="CL1098" s="47"/>
      <c r="CM1098" s="47"/>
      <c r="CN1098" s="47"/>
      <c r="CO1098" s="47"/>
      <c r="CP1098" s="47"/>
      <c r="CQ1098" s="47"/>
      <c r="CR1098" s="47"/>
      <c r="CS1098" s="47"/>
      <c r="CT1098" s="47"/>
      <c r="CU1098" s="47"/>
      <c r="CV1098" s="47"/>
      <c r="CW1098" s="47"/>
      <c r="CX1098" s="47"/>
      <c r="CY1098" s="47"/>
      <c r="CZ1098" s="47"/>
      <c r="DA1098" s="47"/>
      <c r="DB1098" s="47"/>
      <c r="DC1098" s="47"/>
      <c r="DD1098" s="47"/>
      <c r="DE1098" s="47"/>
      <c r="DF1098" s="47"/>
      <c r="DG1098" s="47"/>
      <c r="DH1098" s="47"/>
      <c r="DI1098" s="47"/>
      <c r="DJ1098" s="47"/>
      <c r="DK1098" s="47"/>
      <c r="DL1098" s="47"/>
      <c r="DM1098" s="47"/>
      <c r="DN1098" s="47"/>
      <c r="DO1098" s="47"/>
      <c r="DP1098" s="47"/>
      <c r="DQ1098" s="47"/>
      <c r="DR1098" s="47"/>
      <c r="DS1098" s="47"/>
      <c r="DT1098" s="47"/>
      <c r="DU1098" s="47"/>
      <c r="DV1098" s="47"/>
      <c r="DW1098" s="47"/>
      <c r="DX1098" s="47"/>
      <c r="DY1098" s="47"/>
      <c r="DZ1098" s="47"/>
      <c r="EA1098" s="47"/>
      <c r="EB1098" s="47"/>
      <c r="EC1098" s="47"/>
      <c r="ED1098" s="47"/>
      <c r="EE1098" s="47"/>
      <c r="EF1098" s="47"/>
      <c r="EG1098" s="47"/>
      <c r="EH1098" s="47"/>
      <c r="EI1098" s="47"/>
      <c r="EJ1098" s="47"/>
      <c r="EK1098" s="47"/>
      <c r="EL1098" s="47"/>
      <c r="EM1098" s="47"/>
      <c r="EN1098" s="47"/>
      <c r="EO1098" s="47"/>
      <c r="EP1098" s="47"/>
      <c r="EQ1098" s="47"/>
      <c r="ER1098" s="47"/>
      <c r="ES1098" s="47"/>
      <c r="ET1098" s="47"/>
      <c r="EU1098" s="47"/>
      <c r="EV1098" s="47"/>
      <c r="EW1098" s="47"/>
      <c r="EX1098" s="47"/>
      <c r="EY1098" s="47"/>
      <c r="EZ1098" s="47"/>
      <c r="FA1098" s="47"/>
      <c r="FB1098" s="47"/>
      <c r="FC1098" s="47"/>
      <c r="FD1098" s="47"/>
      <c r="FE1098" s="47"/>
      <c r="FF1098" s="47"/>
      <c r="FG1098" s="47"/>
      <c r="FH1098" s="47"/>
      <c r="FI1098" s="47"/>
      <c r="FJ1098" s="47"/>
      <c r="FK1098" s="47"/>
      <c r="FL1098" s="47"/>
      <c r="FM1098" s="47"/>
      <c r="FN1098" s="47"/>
      <c r="FO1098" s="47"/>
      <c r="FP1098" s="47"/>
      <c r="FQ1098" s="47"/>
      <c r="FR1098" s="47"/>
      <c r="FS1098" s="47"/>
      <c r="FT1098" s="47"/>
      <c r="FU1098" s="47"/>
      <c r="FV1098" s="47"/>
      <c r="FW1098" s="47"/>
      <c r="FX1098" s="47"/>
      <c r="FY1098" s="47"/>
      <c r="FZ1098" s="47"/>
      <c r="GA1098" s="47"/>
      <c r="GB1098" s="47"/>
      <c r="GC1098" s="47"/>
      <c r="GD1098" s="47"/>
      <c r="GE1098" s="47"/>
      <c r="GF1098" s="47"/>
      <c r="GG1098" s="47"/>
      <c r="GH1098" s="47"/>
      <c r="GI1098" s="47"/>
      <c r="GJ1098" s="47"/>
      <c r="GK1098" s="47"/>
      <c r="GL1098" s="47"/>
      <c r="GM1098" s="47"/>
      <c r="GN1098" s="47"/>
      <c r="GO1098" s="47"/>
      <c r="GP1098" s="47"/>
      <c r="GQ1098" s="47"/>
      <c r="GR1098" s="47"/>
      <c r="GS1098" s="47"/>
      <c r="GT1098" s="47"/>
      <c r="GU1098" s="47"/>
      <c r="GV1098" s="47"/>
      <c r="GW1098" s="47"/>
      <c r="GX1098" s="47"/>
      <c r="GY1098" s="47"/>
      <c r="GZ1098" s="47"/>
      <c r="HA1098" s="47"/>
      <c r="HB1098" s="47"/>
      <c r="HC1098" s="47"/>
      <c r="HD1098" s="47"/>
      <c r="HE1098" s="47"/>
      <c r="HF1098" s="47"/>
      <c r="HG1098" s="47"/>
      <c r="HH1098" s="47"/>
      <c r="HI1098" s="47"/>
      <c r="HJ1098" s="47"/>
      <c r="HK1098" s="47"/>
      <c r="HL1098" s="47"/>
      <c r="HM1098" s="47"/>
      <c r="HN1098" s="47"/>
      <c r="HO1098" s="47"/>
      <c r="HP1098" s="47"/>
      <c r="HQ1098" s="47"/>
      <c r="HR1098" s="47"/>
      <c r="HS1098" s="47"/>
      <c r="HT1098" s="47"/>
      <c r="HU1098" s="47"/>
      <c r="HV1098" s="47"/>
      <c r="HW1098" s="47"/>
      <c r="HX1098" s="47"/>
      <c r="HY1098" s="47"/>
      <c r="HZ1098" s="47"/>
      <c r="IA1098" s="47"/>
      <c r="IB1098" s="47"/>
      <c r="IC1098" s="313"/>
    </row>
    <row r="1099" spans="1:237" s="46" customFormat="1" ht="5.25" customHeight="1">
      <c r="A1099" s="32"/>
      <c r="B1099" s="337"/>
      <c r="C1099" s="341"/>
      <c r="D1099" s="43"/>
      <c r="E1099" s="44"/>
      <c r="F1099" s="32"/>
      <c r="G1099" s="32"/>
      <c r="H1099" s="40"/>
      <c r="I1099" s="49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  <c r="CC1099" s="47"/>
      <c r="CD1099" s="47"/>
      <c r="CE1099" s="47"/>
      <c r="CF1099" s="47"/>
      <c r="CG1099" s="47"/>
      <c r="CH1099" s="47"/>
      <c r="CI1099" s="47"/>
      <c r="CJ1099" s="47"/>
      <c r="CK1099" s="47"/>
      <c r="CL1099" s="47"/>
      <c r="CM1099" s="47"/>
      <c r="CN1099" s="47"/>
      <c r="CO1099" s="47"/>
      <c r="CP1099" s="47"/>
      <c r="CQ1099" s="47"/>
      <c r="CR1099" s="47"/>
      <c r="CS1099" s="47"/>
      <c r="CT1099" s="47"/>
      <c r="CU1099" s="47"/>
      <c r="CV1099" s="47"/>
      <c r="CW1099" s="47"/>
      <c r="CX1099" s="47"/>
      <c r="CY1099" s="47"/>
      <c r="CZ1099" s="47"/>
      <c r="DA1099" s="47"/>
      <c r="DB1099" s="47"/>
      <c r="DC1099" s="47"/>
      <c r="DD1099" s="47"/>
      <c r="DE1099" s="47"/>
      <c r="DF1099" s="47"/>
      <c r="DG1099" s="47"/>
      <c r="DH1099" s="47"/>
      <c r="DI1099" s="47"/>
      <c r="DJ1099" s="47"/>
      <c r="DK1099" s="47"/>
      <c r="DL1099" s="47"/>
      <c r="DM1099" s="47"/>
      <c r="DN1099" s="47"/>
      <c r="DO1099" s="47"/>
      <c r="DP1099" s="47"/>
      <c r="DQ1099" s="47"/>
      <c r="DR1099" s="47"/>
      <c r="DS1099" s="47"/>
      <c r="DT1099" s="47"/>
      <c r="DU1099" s="47"/>
      <c r="DV1099" s="47"/>
      <c r="DW1099" s="47"/>
      <c r="DX1099" s="47"/>
      <c r="DY1099" s="47"/>
      <c r="DZ1099" s="47"/>
      <c r="EA1099" s="47"/>
      <c r="EB1099" s="47"/>
      <c r="EC1099" s="47"/>
      <c r="ED1099" s="47"/>
      <c r="EE1099" s="47"/>
      <c r="EF1099" s="47"/>
      <c r="EG1099" s="47"/>
      <c r="EH1099" s="47"/>
      <c r="EI1099" s="47"/>
      <c r="EJ1099" s="47"/>
      <c r="EK1099" s="47"/>
      <c r="EL1099" s="47"/>
      <c r="EM1099" s="47"/>
      <c r="EN1099" s="47"/>
      <c r="EO1099" s="47"/>
      <c r="EP1099" s="47"/>
      <c r="EQ1099" s="47"/>
      <c r="ER1099" s="47"/>
      <c r="ES1099" s="47"/>
      <c r="ET1099" s="47"/>
      <c r="EU1099" s="47"/>
      <c r="EV1099" s="47"/>
      <c r="EW1099" s="47"/>
      <c r="EX1099" s="47"/>
      <c r="EY1099" s="47"/>
      <c r="EZ1099" s="47"/>
      <c r="FA1099" s="47"/>
      <c r="FB1099" s="47"/>
      <c r="FC1099" s="47"/>
      <c r="FD1099" s="47"/>
      <c r="FE1099" s="47"/>
      <c r="FF1099" s="47"/>
      <c r="FG1099" s="47"/>
      <c r="FH1099" s="47"/>
      <c r="FI1099" s="47"/>
      <c r="FJ1099" s="47"/>
      <c r="FK1099" s="47"/>
      <c r="FL1099" s="47"/>
      <c r="FM1099" s="47"/>
      <c r="FN1099" s="47"/>
      <c r="FO1099" s="47"/>
      <c r="FP1099" s="47"/>
      <c r="FQ1099" s="47"/>
      <c r="FR1099" s="47"/>
      <c r="FS1099" s="47"/>
      <c r="FT1099" s="47"/>
      <c r="FU1099" s="47"/>
      <c r="FV1099" s="47"/>
      <c r="FW1099" s="47"/>
      <c r="FX1099" s="47"/>
      <c r="FY1099" s="47"/>
      <c r="FZ1099" s="47"/>
      <c r="GA1099" s="47"/>
      <c r="GB1099" s="47"/>
      <c r="GC1099" s="47"/>
      <c r="GD1099" s="47"/>
      <c r="GE1099" s="47"/>
      <c r="GF1099" s="47"/>
      <c r="GG1099" s="47"/>
      <c r="GH1099" s="47"/>
      <c r="GI1099" s="47"/>
      <c r="GJ1099" s="47"/>
      <c r="GK1099" s="47"/>
      <c r="GL1099" s="47"/>
      <c r="GM1099" s="47"/>
      <c r="GN1099" s="47"/>
      <c r="GO1099" s="47"/>
      <c r="GP1099" s="47"/>
      <c r="GQ1099" s="47"/>
      <c r="GR1099" s="47"/>
      <c r="GS1099" s="47"/>
      <c r="GT1099" s="47"/>
      <c r="GU1099" s="47"/>
      <c r="GV1099" s="47"/>
      <c r="GW1099" s="47"/>
      <c r="GX1099" s="47"/>
      <c r="GY1099" s="47"/>
      <c r="GZ1099" s="47"/>
      <c r="HA1099" s="47"/>
      <c r="HB1099" s="47"/>
      <c r="HC1099" s="47"/>
      <c r="HD1099" s="47"/>
      <c r="HE1099" s="47"/>
      <c r="HF1099" s="47"/>
      <c r="HG1099" s="47"/>
      <c r="HH1099" s="47"/>
      <c r="HI1099" s="47"/>
      <c r="HJ1099" s="47"/>
      <c r="HK1099" s="47"/>
      <c r="HL1099" s="47"/>
      <c r="HM1099" s="47"/>
      <c r="HN1099" s="47"/>
      <c r="HO1099" s="47"/>
      <c r="HP1099" s="47"/>
      <c r="HQ1099" s="47"/>
      <c r="HR1099" s="47"/>
      <c r="HS1099" s="47"/>
      <c r="HT1099" s="47"/>
      <c r="HU1099" s="47"/>
      <c r="HV1099" s="47"/>
      <c r="HW1099" s="47"/>
      <c r="HX1099" s="47"/>
      <c r="HY1099" s="47"/>
      <c r="HZ1099" s="47"/>
      <c r="IA1099" s="47"/>
      <c r="IB1099" s="47"/>
      <c r="IC1099" s="313"/>
    </row>
    <row r="1100" spans="1:10" ht="15">
      <c r="A1100" s="32"/>
      <c r="B1100" s="337" t="s">
        <v>377</v>
      </c>
      <c r="C1100" s="126"/>
      <c r="D1100" s="43"/>
      <c r="E1100" s="44" t="s">
        <v>604</v>
      </c>
      <c r="F1100" s="32"/>
      <c r="G1100" s="32"/>
      <c r="H1100" s="40"/>
      <c r="I1100" s="46"/>
      <c r="J1100" s="45"/>
    </row>
    <row r="1101" spans="1:10" ht="15">
      <c r="A1101" s="32"/>
      <c r="B1101" s="337"/>
      <c r="C1101" s="362" t="s">
        <v>1404</v>
      </c>
      <c r="D1101" s="43"/>
      <c r="E1101" s="44"/>
      <c r="F1101" s="32"/>
      <c r="G1101" s="32"/>
      <c r="H1101" s="40"/>
      <c r="I1101" s="46"/>
      <c r="J1101" s="45"/>
    </row>
    <row r="1102" spans="1:10" ht="15">
      <c r="A1102" s="32"/>
      <c r="B1102" s="337"/>
      <c r="C1102" s="126">
        <v>10.368</v>
      </c>
      <c r="D1102" s="48" t="s">
        <v>315</v>
      </c>
      <c r="E1102" s="32" t="s">
        <v>657</v>
      </c>
      <c r="F1102" s="32"/>
      <c r="G1102" s="32"/>
      <c r="H1102" s="40">
        <f>H16</f>
        <v>1550</v>
      </c>
      <c r="I1102" s="51">
        <f>+C1102*H1102</f>
        <v>16070.4</v>
      </c>
      <c r="J1102" s="45"/>
    </row>
    <row r="1103" spans="1:10" ht="15">
      <c r="A1103" s="32"/>
      <c r="B1103" s="337"/>
      <c r="C1103" s="126">
        <v>0.031</v>
      </c>
      <c r="D1103" s="48" t="s">
        <v>916</v>
      </c>
      <c r="E1103" s="32" t="s">
        <v>597</v>
      </c>
      <c r="F1103" s="32"/>
      <c r="G1103" s="32"/>
      <c r="H1103" s="40">
        <f>H1089</f>
        <v>230000</v>
      </c>
      <c r="I1103" s="51">
        <f>+C1103*H1103</f>
        <v>7130</v>
      </c>
      <c r="J1103" s="45"/>
    </row>
    <row r="1104" spans="1:10" ht="15">
      <c r="A1104" s="32"/>
      <c r="B1104" s="337"/>
      <c r="C1104" s="126"/>
      <c r="D1104" s="48"/>
      <c r="E1104" s="32"/>
      <c r="F1104" s="32"/>
      <c r="G1104" s="32"/>
      <c r="H1104" s="431" t="s">
        <v>1115</v>
      </c>
      <c r="I1104" s="139">
        <f>SUM(I1102:I1103)</f>
        <v>23200.4</v>
      </c>
      <c r="J1104" s="45"/>
    </row>
    <row r="1105" spans="1:10" ht="15">
      <c r="A1105" s="32"/>
      <c r="B1105" s="337"/>
      <c r="C1105" s="434" t="s">
        <v>1116</v>
      </c>
      <c r="D1105" s="48"/>
      <c r="E1105" s="32"/>
      <c r="F1105" s="32"/>
      <c r="G1105" s="32"/>
      <c r="H1105" s="40"/>
      <c r="I1105" s="32"/>
      <c r="J1105" s="45"/>
    </row>
    <row r="1106" spans="1:10" ht="15">
      <c r="A1106" s="32"/>
      <c r="B1106" s="337"/>
      <c r="C1106" s="126">
        <v>0.26</v>
      </c>
      <c r="D1106" s="48" t="s">
        <v>547</v>
      </c>
      <c r="E1106" s="32" t="s">
        <v>549</v>
      </c>
      <c r="F1106" s="32"/>
      <c r="G1106" s="32"/>
      <c r="H1106" s="40">
        <f>H1092</f>
        <v>36000</v>
      </c>
      <c r="I1106" s="51">
        <f>+C1106*H1106</f>
        <v>9360</v>
      </c>
      <c r="J1106" s="45"/>
    </row>
    <row r="1107" spans="1:10" ht="15">
      <c r="A1107" s="32"/>
      <c r="B1107" s="337"/>
      <c r="C1107" s="126">
        <v>0.2</v>
      </c>
      <c r="D1107" s="48" t="s">
        <v>547</v>
      </c>
      <c r="E1107" s="32" t="s">
        <v>699</v>
      </c>
      <c r="F1107" s="32"/>
      <c r="G1107" s="32"/>
      <c r="H1107" s="40">
        <f>H1078</f>
        <v>51000</v>
      </c>
      <c r="I1107" s="51">
        <f>+C1107*H1107</f>
        <v>10200</v>
      </c>
      <c r="J1107" s="45"/>
    </row>
    <row r="1108" spans="1:10" ht="15">
      <c r="A1108" s="32"/>
      <c r="B1108" s="337"/>
      <c r="C1108" s="126">
        <v>0.02</v>
      </c>
      <c r="D1108" s="48" t="s">
        <v>547</v>
      </c>
      <c r="E1108" s="32" t="s">
        <v>550</v>
      </c>
      <c r="F1108" s="32"/>
      <c r="G1108" s="32"/>
      <c r="H1108" s="40">
        <f>H1079</f>
        <v>54000</v>
      </c>
      <c r="I1108" s="51">
        <f>+C1108*H1108</f>
        <v>1080</v>
      </c>
      <c r="J1108" s="45"/>
    </row>
    <row r="1109" spans="1:10" ht="15">
      <c r="A1109" s="32"/>
      <c r="B1109" s="337"/>
      <c r="C1109" s="126">
        <v>0.0125</v>
      </c>
      <c r="D1109" s="48" t="s">
        <v>547</v>
      </c>
      <c r="E1109" s="32" t="s">
        <v>551</v>
      </c>
      <c r="F1109" s="32"/>
      <c r="G1109" s="32"/>
      <c r="H1109" s="40">
        <f>H1095</f>
        <v>48000</v>
      </c>
      <c r="I1109" s="51">
        <f>+C1109*H1109</f>
        <v>600</v>
      </c>
      <c r="J1109" s="45"/>
    </row>
    <row r="1110" spans="1:10" ht="15">
      <c r="A1110" s="32"/>
      <c r="B1110" s="337"/>
      <c r="C1110" s="126"/>
      <c r="D1110" s="48"/>
      <c r="E1110" s="32"/>
      <c r="F1110" s="32"/>
      <c r="G1110" s="32"/>
      <c r="H1110" s="431" t="s">
        <v>1117</v>
      </c>
      <c r="I1110" s="139">
        <f>SUM(I1106:I1109)</f>
        <v>21240</v>
      </c>
      <c r="J1110" s="45"/>
    </row>
    <row r="1111" spans="1:10" ht="3" customHeight="1">
      <c r="A1111" s="32"/>
      <c r="B1111" s="337"/>
      <c r="C1111" s="126"/>
      <c r="D1111" s="48"/>
      <c r="E1111" s="32"/>
      <c r="F1111" s="32"/>
      <c r="G1111" s="32"/>
      <c r="H1111" s="61"/>
      <c r="I1111" s="51"/>
      <c r="J1111" s="45"/>
    </row>
    <row r="1112" spans="1:10" ht="15">
      <c r="A1112" s="32"/>
      <c r="B1112" s="337"/>
      <c r="C1112" s="126"/>
      <c r="D1112" s="48"/>
      <c r="E1112" s="32"/>
      <c r="F1112" s="32"/>
      <c r="G1112" s="32"/>
      <c r="H1112" s="431" t="s">
        <v>1120</v>
      </c>
      <c r="I1112" s="432">
        <f>ROUNDDOWN(J1112,-1)</f>
        <v>44440</v>
      </c>
      <c r="J1112" s="139">
        <f>SUM(I1102:I1110)/2</f>
        <v>44440.4</v>
      </c>
    </row>
    <row r="1113" spans="1:10" ht="5.25" customHeight="1">
      <c r="A1113" s="32"/>
      <c r="C1113" s="126"/>
      <c r="D1113" s="55"/>
      <c r="E1113" s="55"/>
      <c r="F1113" s="55"/>
      <c r="G1113" s="55"/>
      <c r="H1113" s="55"/>
      <c r="I1113" s="55"/>
      <c r="J1113" s="45"/>
    </row>
    <row r="1114" spans="1:10" ht="15" customHeight="1">
      <c r="A1114" s="32"/>
      <c r="B1114" s="337" t="s">
        <v>1517</v>
      </c>
      <c r="C1114" s="126"/>
      <c r="D1114" s="43"/>
      <c r="E1114" s="44" t="s">
        <v>1446</v>
      </c>
      <c r="F1114" s="32"/>
      <c r="G1114" s="32"/>
      <c r="H1114" s="40"/>
      <c r="I1114" s="46"/>
      <c r="J1114" s="45"/>
    </row>
    <row r="1115" spans="1:10" ht="15" customHeight="1">
      <c r="A1115" s="32"/>
      <c r="B1115" s="337"/>
      <c r="C1115" s="362" t="s">
        <v>1404</v>
      </c>
      <c r="D1115" s="43"/>
      <c r="E1115" s="44"/>
      <c r="F1115" s="32"/>
      <c r="G1115" s="32"/>
      <c r="H1115" s="40"/>
      <c r="I1115" s="46"/>
      <c r="J1115" s="45"/>
    </row>
    <row r="1116" spans="1:10" ht="15" customHeight="1">
      <c r="A1116" s="32"/>
      <c r="B1116" s="337"/>
      <c r="C1116" s="126">
        <v>5.1733</v>
      </c>
      <c r="D1116" s="48" t="s">
        <v>315</v>
      </c>
      <c r="E1116" s="32" t="s">
        <v>657</v>
      </c>
      <c r="F1116" s="32"/>
      <c r="G1116" s="32"/>
      <c r="H1116" s="40">
        <f>H1102</f>
        <v>1550</v>
      </c>
      <c r="I1116" s="51">
        <f>+C1116*H1116</f>
        <v>8018.615000000001</v>
      </c>
      <c r="J1116" s="45"/>
    </row>
    <row r="1117" spans="1:10" ht="15" customHeight="1">
      <c r="A1117" s="32"/>
      <c r="B1117" s="337"/>
      <c r="C1117" s="126">
        <v>0.02</v>
      </c>
      <c r="D1117" s="48" t="s">
        <v>916</v>
      </c>
      <c r="E1117" s="32" t="s">
        <v>597</v>
      </c>
      <c r="F1117" s="32"/>
      <c r="G1117" s="32"/>
      <c r="H1117" s="40">
        <f>H1103</f>
        <v>230000</v>
      </c>
      <c r="I1117" s="51">
        <f>+C1117*H1117</f>
        <v>4600</v>
      </c>
      <c r="J1117" s="45"/>
    </row>
    <row r="1118" spans="1:10" ht="15" customHeight="1">
      <c r="A1118" s="32"/>
      <c r="B1118" s="337"/>
      <c r="C1118" s="126"/>
      <c r="D1118" s="48"/>
      <c r="E1118" s="32"/>
      <c r="F1118" s="32"/>
      <c r="G1118" s="32"/>
      <c r="H1118" s="431" t="s">
        <v>1115</v>
      </c>
      <c r="I1118" s="139">
        <f>SUM(I1116:I1117)</f>
        <v>12618.615000000002</v>
      </c>
      <c r="J1118" s="45"/>
    </row>
    <row r="1119" spans="1:10" ht="15" customHeight="1">
      <c r="A1119" s="32"/>
      <c r="B1119" s="337"/>
      <c r="C1119" s="434" t="s">
        <v>1116</v>
      </c>
      <c r="D1119" s="48"/>
      <c r="E1119" s="32"/>
      <c r="F1119" s="32"/>
      <c r="G1119" s="32"/>
      <c r="H1119" s="40"/>
      <c r="I1119" s="32"/>
      <c r="J1119" s="45"/>
    </row>
    <row r="1120" spans="1:10" ht="15" customHeight="1">
      <c r="A1120" s="32"/>
      <c r="B1120" s="337"/>
      <c r="C1120" s="126">
        <v>0.15</v>
      </c>
      <c r="D1120" s="48" t="s">
        <v>547</v>
      </c>
      <c r="E1120" s="32" t="s">
        <v>549</v>
      </c>
      <c r="F1120" s="32"/>
      <c r="G1120" s="32"/>
      <c r="H1120" s="40">
        <f>H1106</f>
        <v>36000</v>
      </c>
      <c r="I1120" s="51">
        <f>+C1120*H1120</f>
        <v>5400</v>
      </c>
      <c r="J1120" s="45"/>
    </row>
    <row r="1121" spans="1:10" ht="15" customHeight="1">
      <c r="A1121" s="32"/>
      <c r="B1121" s="337"/>
      <c r="C1121" s="126">
        <v>0.12</v>
      </c>
      <c r="D1121" s="48" t="s">
        <v>547</v>
      </c>
      <c r="E1121" s="32" t="s">
        <v>699</v>
      </c>
      <c r="F1121" s="32"/>
      <c r="G1121" s="32"/>
      <c r="H1121" s="40">
        <f>H1107</f>
        <v>51000</v>
      </c>
      <c r="I1121" s="51">
        <f>+C1121*H1121</f>
        <v>6120</v>
      </c>
      <c r="J1121" s="45"/>
    </row>
    <row r="1122" spans="1:10" ht="15" customHeight="1">
      <c r="A1122" s="32"/>
      <c r="B1122" s="337"/>
      <c r="C1122" s="126">
        <v>0.001</v>
      </c>
      <c r="D1122" s="48" t="s">
        <v>547</v>
      </c>
      <c r="E1122" s="32" t="s">
        <v>550</v>
      </c>
      <c r="F1122" s="32"/>
      <c r="G1122" s="32"/>
      <c r="H1122" s="40">
        <f>H1108</f>
        <v>54000</v>
      </c>
      <c r="I1122" s="51">
        <f>+C1122*H1122</f>
        <v>54</v>
      </c>
      <c r="J1122" s="45"/>
    </row>
    <row r="1123" spans="1:10" ht="15" customHeight="1">
      <c r="A1123" s="32"/>
      <c r="B1123" s="337"/>
      <c r="C1123" s="126">
        <v>0.01</v>
      </c>
      <c r="D1123" s="48" t="s">
        <v>547</v>
      </c>
      <c r="E1123" s="32" t="s">
        <v>551</v>
      </c>
      <c r="F1123" s="32"/>
      <c r="G1123" s="32"/>
      <c r="H1123" s="40">
        <f>H1109</f>
        <v>48000</v>
      </c>
      <c r="I1123" s="51">
        <f>+C1123*H1123</f>
        <v>480</v>
      </c>
      <c r="J1123" s="45"/>
    </row>
    <row r="1124" spans="1:10" ht="15" customHeight="1">
      <c r="A1124" s="32"/>
      <c r="B1124" s="337"/>
      <c r="C1124" s="126"/>
      <c r="D1124" s="48"/>
      <c r="E1124" s="32"/>
      <c r="F1124" s="32"/>
      <c r="G1124" s="32"/>
      <c r="H1124" s="431" t="s">
        <v>1117</v>
      </c>
      <c r="I1124" s="139">
        <f>SUM(I1120:I1123)</f>
        <v>12054</v>
      </c>
      <c r="J1124" s="45"/>
    </row>
    <row r="1125" spans="1:10" ht="15" customHeight="1">
      <c r="A1125" s="32"/>
      <c r="B1125" s="337"/>
      <c r="C1125" s="126"/>
      <c r="D1125" s="48"/>
      <c r="E1125" s="32"/>
      <c r="F1125" s="32"/>
      <c r="G1125" s="32"/>
      <c r="H1125" s="61"/>
      <c r="I1125" s="51"/>
      <c r="J1125" s="45"/>
    </row>
    <row r="1126" spans="1:10" ht="15" customHeight="1">
      <c r="A1126" s="32"/>
      <c r="B1126" s="337"/>
      <c r="C1126" s="126"/>
      <c r="D1126" s="48"/>
      <c r="E1126" s="32"/>
      <c r="F1126" s="32"/>
      <c r="G1126" s="32"/>
      <c r="H1126" s="431" t="s">
        <v>1120</v>
      </c>
      <c r="I1126" s="432">
        <f>ROUNDDOWN(J1126,)</f>
        <v>24672</v>
      </c>
      <c r="J1126" s="139">
        <f>SUM(I1116:I1124)/2</f>
        <v>24672.615</v>
      </c>
    </row>
    <row r="1127" spans="1:10" ht="15" customHeight="1">
      <c r="A1127" s="32"/>
      <c r="C1127" s="126"/>
      <c r="D1127" s="55"/>
      <c r="E1127" s="55"/>
      <c r="F1127" s="55"/>
      <c r="G1127" s="55"/>
      <c r="H1127" s="55"/>
      <c r="I1127" s="55"/>
      <c r="J1127" s="45"/>
    </row>
    <row r="1128" spans="1:10" ht="15">
      <c r="A1128" s="32"/>
      <c r="B1128" s="337" t="s">
        <v>378</v>
      </c>
      <c r="C1128" s="126"/>
      <c r="D1128" s="43"/>
      <c r="E1128" s="44" t="s">
        <v>605</v>
      </c>
      <c r="F1128" s="32"/>
      <c r="G1128" s="32"/>
      <c r="H1128" s="40"/>
      <c r="I1128" s="45"/>
      <c r="J1128" s="45"/>
    </row>
    <row r="1129" spans="1:10" ht="15">
      <c r="A1129" s="32"/>
      <c r="B1129" s="337"/>
      <c r="C1129" s="362" t="s">
        <v>1404</v>
      </c>
      <c r="D1129" s="43"/>
      <c r="E1129" s="44"/>
      <c r="F1129" s="32"/>
      <c r="G1129" s="32"/>
      <c r="H1129" s="40"/>
      <c r="I1129" s="45"/>
      <c r="J1129" s="45"/>
    </row>
    <row r="1130" spans="1:10" ht="15">
      <c r="A1130" s="32"/>
      <c r="B1130" s="337"/>
      <c r="C1130" s="126">
        <v>5.184</v>
      </c>
      <c r="D1130" s="48" t="s">
        <v>315</v>
      </c>
      <c r="E1130" s="32" t="s">
        <v>657</v>
      </c>
      <c r="F1130" s="32"/>
      <c r="G1130" s="32"/>
      <c r="H1130" s="40">
        <f>H16</f>
        <v>1550</v>
      </c>
      <c r="I1130" s="51">
        <f>+C1130*H1130</f>
        <v>8035.2</v>
      </c>
      <c r="J1130" s="45"/>
    </row>
    <row r="1131" spans="1:10" ht="15">
      <c r="A1131" s="32"/>
      <c r="B1131" s="337"/>
      <c r="C1131" s="126">
        <v>0.026</v>
      </c>
      <c r="D1131" s="48" t="s">
        <v>916</v>
      </c>
      <c r="E1131" s="32" t="s">
        <v>597</v>
      </c>
      <c r="F1131" s="32"/>
      <c r="G1131" s="32"/>
      <c r="H1131" s="40">
        <f>H1103</f>
        <v>230000</v>
      </c>
      <c r="I1131" s="51">
        <f>+C1131*H1131</f>
        <v>5980</v>
      </c>
      <c r="J1131" s="45"/>
    </row>
    <row r="1132" spans="1:10" ht="15">
      <c r="A1132" s="32"/>
      <c r="B1132" s="337"/>
      <c r="C1132" s="126"/>
      <c r="D1132" s="48"/>
      <c r="E1132" s="32"/>
      <c r="F1132" s="32"/>
      <c r="G1132" s="32"/>
      <c r="H1132" s="431" t="s">
        <v>1115</v>
      </c>
      <c r="I1132" s="139">
        <f>SUM(I1130:I1131)</f>
        <v>14015.2</v>
      </c>
      <c r="J1132" s="45"/>
    </row>
    <row r="1133" spans="1:10" ht="15">
      <c r="A1133" s="32"/>
      <c r="B1133" s="337"/>
      <c r="C1133" s="434" t="s">
        <v>1116</v>
      </c>
      <c r="D1133" s="48"/>
      <c r="E1133" s="32"/>
      <c r="F1133" s="32"/>
      <c r="G1133" s="32"/>
      <c r="H1133" s="40"/>
      <c r="I1133" s="32"/>
      <c r="J1133" s="45"/>
    </row>
    <row r="1134" spans="1:10" ht="15">
      <c r="A1134" s="32"/>
      <c r="B1134" s="337"/>
      <c r="C1134" s="126">
        <v>0.15</v>
      </c>
      <c r="D1134" s="48" t="s">
        <v>547</v>
      </c>
      <c r="E1134" s="32" t="s">
        <v>549</v>
      </c>
      <c r="F1134" s="32"/>
      <c r="G1134" s="32"/>
      <c r="H1134" s="40">
        <f>H1106</f>
        <v>36000</v>
      </c>
      <c r="I1134" s="51">
        <f>+C1134*H1134</f>
        <v>5400</v>
      </c>
      <c r="J1134" s="45"/>
    </row>
    <row r="1135" spans="1:10" ht="15">
      <c r="A1135" s="32"/>
      <c r="B1135" s="337"/>
      <c r="C1135" s="126">
        <v>0.07</v>
      </c>
      <c r="D1135" s="48" t="s">
        <v>547</v>
      </c>
      <c r="E1135" s="32" t="s">
        <v>699</v>
      </c>
      <c r="F1135" s="32"/>
      <c r="G1135" s="32"/>
      <c r="H1135" s="40">
        <f>H1107</f>
        <v>51000</v>
      </c>
      <c r="I1135" s="51">
        <f>+C1135*H1135</f>
        <v>3570.0000000000005</v>
      </c>
      <c r="J1135" s="45"/>
    </row>
    <row r="1136" spans="1:10" ht="15">
      <c r="A1136" s="32"/>
      <c r="B1136" s="337"/>
      <c r="C1136" s="126">
        <v>0.007</v>
      </c>
      <c r="D1136" s="48" t="s">
        <v>547</v>
      </c>
      <c r="E1136" s="32" t="s">
        <v>550</v>
      </c>
      <c r="F1136" s="32"/>
      <c r="G1136" s="32"/>
      <c r="H1136" s="40">
        <f>H1108</f>
        <v>54000</v>
      </c>
      <c r="I1136" s="51">
        <f>+C1136*H1136</f>
        <v>378</v>
      </c>
      <c r="J1136" s="45"/>
    </row>
    <row r="1137" spans="1:10" ht="15">
      <c r="A1137" s="32"/>
      <c r="B1137" s="337"/>
      <c r="C1137" s="126">
        <v>0.008</v>
      </c>
      <c r="D1137" s="48" t="s">
        <v>547</v>
      </c>
      <c r="E1137" s="32" t="s">
        <v>551</v>
      </c>
      <c r="F1137" s="32"/>
      <c r="G1137" s="32"/>
      <c r="H1137" s="40">
        <f>H1109</f>
        <v>48000</v>
      </c>
      <c r="I1137" s="51">
        <f>+C1137*H1137</f>
        <v>384</v>
      </c>
      <c r="J1137" s="45"/>
    </row>
    <row r="1138" spans="1:10" ht="15">
      <c r="A1138" s="32"/>
      <c r="B1138" s="337"/>
      <c r="C1138" s="126"/>
      <c r="D1138" s="48"/>
      <c r="E1138" s="32"/>
      <c r="F1138" s="32"/>
      <c r="G1138" s="32"/>
      <c r="H1138" s="431" t="s">
        <v>1117</v>
      </c>
      <c r="I1138" s="139">
        <f>SUM(I1134:I1137)</f>
        <v>9732</v>
      </c>
      <c r="J1138" s="45"/>
    </row>
    <row r="1139" spans="1:10" ht="6.75" customHeight="1">
      <c r="A1139" s="32"/>
      <c r="B1139" s="337"/>
      <c r="C1139" s="126"/>
      <c r="D1139" s="48"/>
      <c r="E1139" s="32"/>
      <c r="F1139" s="32"/>
      <c r="G1139" s="32"/>
      <c r="H1139" s="61"/>
      <c r="I1139" s="51"/>
      <c r="J1139" s="45"/>
    </row>
    <row r="1140" spans="1:10" ht="15">
      <c r="A1140" s="32"/>
      <c r="B1140" s="337"/>
      <c r="C1140" s="126"/>
      <c r="D1140" s="48"/>
      <c r="E1140" s="32"/>
      <c r="F1140" s="32"/>
      <c r="G1140" s="32"/>
      <c r="H1140" s="431" t="s">
        <v>1120</v>
      </c>
      <c r="I1140" s="432">
        <f>ROUNDDOWN(J1140,)</f>
        <v>23747</v>
      </c>
      <c r="J1140" s="139">
        <f>SUM(I1130:I1138)/2</f>
        <v>23747.2</v>
      </c>
    </row>
    <row r="1141" spans="1:10" ht="6.75" customHeight="1">
      <c r="A1141" s="32"/>
      <c r="C1141" s="126"/>
      <c r="D1141" s="48"/>
      <c r="E1141" s="32"/>
      <c r="F1141" s="32"/>
      <c r="G1141" s="32"/>
      <c r="H1141" s="40"/>
      <c r="I1141" s="32"/>
      <c r="J1141" s="45"/>
    </row>
    <row r="1142" spans="1:10" ht="15">
      <c r="A1142" s="32"/>
      <c r="B1142" s="337" t="s">
        <v>379</v>
      </c>
      <c r="C1142" s="126"/>
      <c r="D1142" s="43"/>
      <c r="E1142" s="44" t="s">
        <v>606</v>
      </c>
      <c r="F1142" s="32"/>
      <c r="G1142" s="32"/>
      <c r="H1142" s="40"/>
      <c r="I1142" s="45"/>
      <c r="J1142" s="45"/>
    </row>
    <row r="1143" spans="1:10" ht="15">
      <c r="A1143" s="32"/>
      <c r="B1143" s="337"/>
      <c r="C1143" s="362" t="s">
        <v>1404</v>
      </c>
      <c r="D1143" s="43"/>
      <c r="E1143" s="44"/>
      <c r="F1143" s="32"/>
      <c r="G1143" s="32"/>
      <c r="H1143" s="40"/>
      <c r="I1143" s="49"/>
      <c r="J1143" s="45"/>
    </row>
    <row r="1144" spans="1:10" ht="15">
      <c r="A1144" s="32"/>
      <c r="B1144" s="337"/>
      <c r="C1144" s="509">
        <v>4.32</v>
      </c>
      <c r="D1144" s="48" t="s">
        <v>306</v>
      </c>
      <c r="E1144" s="32" t="s">
        <v>657</v>
      </c>
      <c r="F1144" s="32"/>
      <c r="G1144" s="32"/>
      <c r="H1144" s="40">
        <f>H1130</f>
        <v>1550</v>
      </c>
      <c r="I1144" s="51">
        <f>+C1144*H1144</f>
        <v>6696</v>
      </c>
      <c r="J1144" s="45"/>
    </row>
    <row r="1145" spans="1:10" ht="15">
      <c r="A1145" s="32"/>
      <c r="B1145" s="337"/>
      <c r="C1145" s="509">
        <v>0.006</v>
      </c>
      <c r="D1145" s="48" t="s">
        <v>916</v>
      </c>
      <c r="E1145" s="32" t="s">
        <v>597</v>
      </c>
      <c r="F1145" s="32"/>
      <c r="G1145" s="32"/>
      <c r="H1145" s="40">
        <f>H1131</f>
        <v>230000</v>
      </c>
      <c r="I1145" s="51">
        <f>+C1145*H1145</f>
        <v>1380</v>
      </c>
      <c r="J1145" s="45"/>
    </row>
    <row r="1146" spans="1:10" ht="15">
      <c r="A1146" s="32"/>
      <c r="B1146" s="337"/>
      <c r="C1146" s="434"/>
      <c r="D1146" s="43"/>
      <c r="E1146" s="44"/>
      <c r="F1146" s="32"/>
      <c r="G1146" s="32"/>
      <c r="H1146" s="431" t="s">
        <v>1115</v>
      </c>
      <c r="I1146" s="49">
        <f>SUM(I1144:I1145)</f>
        <v>8076</v>
      </c>
      <c r="J1146" s="45"/>
    </row>
    <row r="1147" spans="1:10" ht="15">
      <c r="A1147" s="32"/>
      <c r="B1147" s="337"/>
      <c r="C1147" s="434" t="s">
        <v>1116</v>
      </c>
      <c r="D1147" s="43"/>
      <c r="E1147" s="44"/>
      <c r="F1147" s="32"/>
      <c r="G1147" s="32"/>
      <c r="H1147" s="40"/>
      <c r="I1147" s="49"/>
      <c r="J1147" s="45"/>
    </row>
    <row r="1148" spans="1:10" ht="15">
      <c r="A1148" s="32"/>
      <c r="B1148" s="337"/>
      <c r="C1148" s="126">
        <v>0.057</v>
      </c>
      <c r="D1148" s="48" t="s">
        <v>547</v>
      </c>
      <c r="E1148" s="32" t="s">
        <v>549</v>
      </c>
      <c r="F1148" s="32"/>
      <c r="G1148" s="32"/>
      <c r="H1148" s="40">
        <f>H1134</f>
        <v>36000</v>
      </c>
      <c r="I1148" s="51">
        <f>+C1148*H1148</f>
        <v>2052</v>
      </c>
      <c r="J1148" s="45"/>
    </row>
    <row r="1149" spans="1:10" ht="15">
      <c r="A1149" s="32"/>
      <c r="B1149" s="337"/>
      <c r="C1149" s="126">
        <v>0.038</v>
      </c>
      <c r="D1149" s="48" t="s">
        <v>547</v>
      </c>
      <c r="E1149" s="32" t="s">
        <v>699</v>
      </c>
      <c r="F1149" s="32"/>
      <c r="G1149" s="32"/>
      <c r="H1149" s="40">
        <f>H1135</f>
        <v>51000</v>
      </c>
      <c r="I1149" s="51">
        <f>+C1149*H1149</f>
        <v>1938</v>
      </c>
      <c r="J1149" s="45"/>
    </row>
    <row r="1150" spans="1:10" ht="15">
      <c r="A1150" s="32"/>
      <c r="B1150" s="337"/>
      <c r="C1150" s="126">
        <v>0.038</v>
      </c>
      <c r="D1150" s="48" t="s">
        <v>547</v>
      </c>
      <c r="E1150" s="32" t="s">
        <v>550</v>
      </c>
      <c r="F1150" s="32"/>
      <c r="G1150" s="32"/>
      <c r="H1150" s="40">
        <f>H1136</f>
        <v>54000</v>
      </c>
      <c r="I1150" s="51">
        <f>+C1150*H1150</f>
        <v>2052</v>
      </c>
      <c r="J1150" s="45"/>
    </row>
    <row r="1151" spans="1:10" ht="15">
      <c r="A1151" s="32"/>
      <c r="B1151" s="337"/>
      <c r="C1151" s="126">
        <v>0.003</v>
      </c>
      <c r="D1151" s="48" t="s">
        <v>547</v>
      </c>
      <c r="E1151" s="32" t="s">
        <v>551</v>
      </c>
      <c r="F1151" s="32"/>
      <c r="G1151" s="32"/>
      <c r="H1151" s="40">
        <f>H1137</f>
        <v>48000</v>
      </c>
      <c r="I1151" s="51">
        <f>+C1151*H1151</f>
        <v>144</v>
      </c>
      <c r="J1151" s="45"/>
    </row>
    <row r="1152" spans="1:10" ht="15">
      <c r="A1152" s="32"/>
      <c r="B1152" s="337"/>
      <c r="C1152" s="126"/>
      <c r="D1152" s="48"/>
      <c r="E1152" s="32"/>
      <c r="F1152" s="32"/>
      <c r="G1152" s="32"/>
      <c r="H1152" s="431" t="s">
        <v>1117</v>
      </c>
      <c r="I1152" s="139">
        <f>SUM(I1148:I1151)</f>
        <v>6186</v>
      </c>
      <c r="J1152" s="45"/>
    </row>
    <row r="1153" spans="1:10" ht="8.25" customHeight="1">
      <c r="A1153" s="32"/>
      <c r="B1153" s="337"/>
      <c r="C1153" s="126"/>
      <c r="D1153" s="48"/>
      <c r="E1153" s="32"/>
      <c r="F1153" s="32"/>
      <c r="G1153" s="32"/>
      <c r="H1153" s="61"/>
      <c r="I1153" s="51"/>
      <c r="J1153" s="45"/>
    </row>
    <row r="1154" spans="1:10" ht="15">
      <c r="A1154" s="32"/>
      <c r="B1154" s="337"/>
      <c r="C1154" s="126"/>
      <c r="D1154" s="48"/>
      <c r="E1154" s="32"/>
      <c r="F1154" s="32"/>
      <c r="G1154" s="32"/>
      <c r="H1154" s="431" t="s">
        <v>1120</v>
      </c>
      <c r="I1154" s="432">
        <f>ROUNDDOWN(J1154,)</f>
        <v>14262</v>
      </c>
      <c r="J1154" s="436">
        <f>SUM(I1144:I1152)/2</f>
        <v>14262</v>
      </c>
    </row>
    <row r="1155" spans="1:10" ht="9" customHeight="1">
      <c r="A1155" s="32"/>
      <c r="C1155" s="126"/>
      <c r="D1155" s="48"/>
      <c r="E1155" s="32"/>
      <c r="F1155" s="32"/>
      <c r="G1155" s="32"/>
      <c r="H1155" s="40"/>
      <c r="I1155" s="32"/>
      <c r="J1155" s="45"/>
    </row>
    <row r="1156" spans="1:10" ht="15">
      <c r="A1156" s="32"/>
      <c r="B1156" s="337" t="s">
        <v>380</v>
      </c>
      <c r="C1156" s="126"/>
      <c r="D1156" s="43"/>
      <c r="E1156" s="44" t="s">
        <v>607</v>
      </c>
      <c r="F1156" s="32"/>
      <c r="G1156" s="32"/>
      <c r="H1156" s="40"/>
      <c r="I1156" s="45"/>
      <c r="J1156" s="45"/>
    </row>
    <row r="1157" spans="1:10" ht="15">
      <c r="A1157" s="32"/>
      <c r="B1157" s="337"/>
      <c r="C1157" s="362" t="s">
        <v>1404</v>
      </c>
      <c r="D1157" s="43"/>
      <c r="E1157" s="44"/>
      <c r="F1157" s="32"/>
      <c r="G1157" s="32"/>
      <c r="H1157" s="40"/>
      <c r="I1157" s="49"/>
      <c r="J1157" s="45"/>
    </row>
    <row r="1158" spans="1:10" ht="15">
      <c r="A1158" s="32"/>
      <c r="B1158" s="337"/>
      <c r="C1158" s="126">
        <v>4.32</v>
      </c>
      <c r="D1158" s="48" t="s">
        <v>315</v>
      </c>
      <c r="E1158" s="32" t="s">
        <v>657</v>
      </c>
      <c r="F1158" s="32"/>
      <c r="G1158" s="32"/>
      <c r="H1158" s="40">
        <f>H16</f>
        <v>1550</v>
      </c>
      <c r="I1158" s="51">
        <f>+C1158*H1158</f>
        <v>6696</v>
      </c>
      <c r="J1158" s="45"/>
    </row>
    <row r="1159" spans="1:10" ht="15">
      <c r="A1159" s="32"/>
      <c r="B1159" s="337"/>
      <c r="C1159" s="126">
        <v>0.006</v>
      </c>
      <c r="D1159" s="48" t="s">
        <v>916</v>
      </c>
      <c r="E1159" s="32" t="s">
        <v>597</v>
      </c>
      <c r="F1159" s="32"/>
      <c r="G1159" s="32"/>
      <c r="H1159" s="40">
        <f>'daftar harga bahan'!F37</f>
        <v>230000</v>
      </c>
      <c r="I1159" s="51">
        <f>+C1159*H1159</f>
        <v>1380</v>
      </c>
      <c r="J1159" s="45"/>
    </row>
    <row r="1160" spans="1:10" ht="15">
      <c r="A1160" s="32"/>
      <c r="B1160" s="337"/>
      <c r="C1160" s="126"/>
      <c r="D1160" s="48"/>
      <c r="E1160" s="32"/>
      <c r="F1160" s="32"/>
      <c r="G1160" s="32"/>
      <c r="H1160" s="431" t="s">
        <v>1115</v>
      </c>
      <c r="I1160" s="139">
        <f>SUM(I1158:I1159)</f>
        <v>8076</v>
      </c>
      <c r="J1160" s="45"/>
    </row>
    <row r="1161" spans="1:10" ht="15">
      <c r="A1161" s="32"/>
      <c r="B1161" s="337"/>
      <c r="C1161" s="434" t="s">
        <v>1116</v>
      </c>
      <c r="D1161" s="48"/>
      <c r="E1161" s="32"/>
      <c r="F1161" s="32"/>
      <c r="G1161" s="32"/>
      <c r="H1161" s="40"/>
      <c r="I1161" s="32"/>
      <c r="J1161" s="45"/>
    </row>
    <row r="1162" spans="1:10" ht="15">
      <c r="A1162" s="32"/>
      <c r="B1162" s="337"/>
      <c r="C1162" s="126">
        <v>0.25</v>
      </c>
      <c r="D1162" s="48" t="s">
        <v>547</v>
      </c>
      <c r="E1162" s="32" t="s">
        <v>549</v>
      </c>
      <c r="F1162" s="32"/>
      <c r="G1162" s="32"/>
      <c r="H1162" s="40">
        <f>H1148</f>
        <v>36000</v>
      </c>
      <c r="I1162" s="51">
        <f>+C1162*H1162</f>
        <v>9000</v>
      </c>
      <c r="J1162" s="45"/>
    </row>
    <row r="1163" spans="1:10" ht="15">
      <c r="A1163" s="32"/>
      <c r="B1163" s="337"/>
      <c r="C1163" s="126">
        <v>0.1</v>
      </c>
      <c r="D1163" s="48" t="s">
        <v>547</v>
      </c>
      <c r="E1163" s="32" t="s">
        <v>699</v>
      </c>
      <c r="F1163" s="32"/>
      <c r="G1163" s="32"/>
      <c r="H1163" s="40">
        <f>H1149</f>
        <v>51000</v>
      </c>
      <c r="I1163" s="51">
        <f>+C1163*H1163</f>
        <v>5100</v>
      </c>
      <c r="J1163" s="45"/>
    </row>
    <row r="1164" spans="1:10" ht="15">
      <c r="A1164" s="32"/>
      <c r="B1164" s="337"/>
      <c r="C1164" s="126">
        <v>0.01</v>
      </c>
      <c r="D1164" s="48" t="s">
        <v>547</v>
      </c>
      <c r="E1164" s="32" t="s">
        <v>550</v>
      </c>
      <c r="F1164" s="32"/>
      <c r="G1164" s="32"/>
      <c r="H1164" s="40">
        <f>H1150</f>
        <v>54000</v>
      </c>
      <c r="I1164" s="51">
        <f>+C1164*H1164</f>
        <v>540</v>
      </c>
      <c r="J1164" s="45"/>
    </row>
    <row r="1165" spans="1:10" ht="15">
      <c r="A1165" s="32"/>
      <c r="B1165" s="337"/>
      <c r="C1165" s="126">
        <v>0.013</v>
      </c>
      <c r="D1165" s="48" t="s">
        <v>547</v>
      </c>
      <c r="E1165" s="32" t="s">
        <v>551</v>
      </c>
      <c r="F1165" s="32"/>
      <c r="G1165" s="32"/>
      <c r="H1165" s="40">
        <f>H1151</f>
        <v>48000</v>
      </c>
      <c r="I1165" s="51">
        <f>+C1165*H1165</f>
        <v>624</v>
      </c>
      <c r="J1165" s="45"/>
    </row>
    <row r="1166" spans="1:10" ht="15">
      <c r="A1166" s="32"/>
      <c r="B1166" s="337"/>
      <c r="C1166" s="126"/>
      <c r="D1166" s="48"/>
      <c r="E1166" s="32"/>
      <c r="F1166" s="32"/>
      <c r="G1166" s="32"/>
      <c r="H1166" s="431" t="s">
        <v>1117</v>
      </c>
      <c r="I1166" s="139">
        <f>SUM(I1162:I1165)</f>
        <v>15264</v>
      </c>
      <c r="J1166" s="45"/>
    </row>
    <row r="1167" spans="1:10" ht="6" customHeight="1">
      <c r="A1167" s="32"/>
      <c r="B1167" s="337"/>
      <c r="C1167" s="126"/>
      <c r="D1167" s="48"/>
      <c r="E1167" s="32"/>
      <c r="F1167" s="32"/>
      <c r="G1167" s="32"/>
      <c r="H1167" s="61"/>
      <c r="I1167" s="51"/>
      <c r="J1167" s="45"/>
    </row>
    <row r="1168" spans="1:10" ht="15">
      <c r="A1168" s="32"/>
      <c r="B1168" s="337"/>
      <c r="C1168" s="126"/>
      <c r="D1168" s="48"/>
      <c r="E1168" s="32"/>
      <c r="F1168" s="32"/>
      <c r="G1168" s="32"/>
      <c r="H1168" s="431" t="s">
        <v>1120</v>
      </c>
      <c r="I1168" s="432">
        <f>ROUNDDOWN(J1168,-1)</f>
        <v>23340</v>
      </c>
      <c r="J1168" s="139">
        <f>SUM(I1158:I1166)/2</f>
        <v>23340</v>
      </c>
    </row>
    <row r="1169" spans="1:10" ht="7.5" customHeight="1">
      <c r="A1169" s="32"/>
      <c r="B1169" s="337"/>
      <c r="C1169" s="126"/>
      <c r="D1169" s="48"/>
      <c r="E1169" s="32"/>
      <c r="F1169" s="32"/>
      <c r="G1169" s="32"/>
      <c r="H1169" s="40"/>
      <c r="I1169" s="32"/>
      <c r="J1169" s="45"/>
    </row>
    <row r="1170" spans="1:10" ht="15">
      <c r="A1170" s="32"/>
      <c r="B1170" s="337" t="s">
        <v>381</v>
      </c>
      <c r="C1170" s="126"/>
      <c r="D1170" s="43"/>
      <c r="E1170" s="44" t="s">
        <v>608</v>
      </c>
      <c r="F1170" s="32"/>
      <c r="G1170" s="32"/>
      <c r="H1170" s="40"/>
      <c r="I1170" s="45"/>
      <c r="J1170" s="45"/>
    </row>
    <row r="1171" spans="1:10" ht="15">
      <c r="A1171" s="32"/>
      <c r="B1171" s="337"/>
      <c r="C1171" s="362" t="s">
        <v>1404</v>
      </c>
      <c r="D1171" s="43"/>
      <c r="E1171" s="44"/>
      <c r="F1171" s="32"/>
      <c r="G1171" s="32"/>
      <c r="H1171" s="40"/>
      <c r="I1171" s="49"/>
      <c r="J1171" s="45"/>
    </row>
    <row r="1172" spans="1:10" ht="15">
      <c r="A1172" s="32"/>
      <c r="B1172" s="337"/>
      <c r="C1172" s="126">
        <v>6.34</v>
      </c>
      <c r="D1172" s="48" t="s">
        <v>315</v>
      </c>
      <c r="E1172" s="32" t="s">
        <v>657</v>
      </c>
      <c r="F1172" s="32"/>
      <c r="G1172" s="32"/>
      <c r="H1172" s="40">
        <f>H16</f>
        <v>1550</v>
      </c>
      <c r="I1172" s="51">
        <f>+C1172*H1172</f>
        <v>9827</v>
      </c>
      <c r="J1172" s="45"/>
    </row>
    <row r="1173" spans="1:10" ht="15">
      <c r="A1173" s="32"/>
      <c r="B1173" s="337"/>
      <c r="C1173" s="126">
        <v>0.012</v>
      </c>
      <c r="D1173" s="48" t="s">
        <v>916</v>
      </c>
      <c r="E1173" s="32" t="s">
        <v>597</v>
      </c>
      <c r="F1173" s="32"/>
      <c r="G1173" s="32"/>
      <c r="H1173" s="40">
        <f>H1159</f>
        <v>230000</v>
      </c>
      <c r="I1173" s="51">
        <f>+C1173*H1173</f>
        <v>2760</v>
      </c>
      <c r="J1173" s="45"/>
    </row>
    <row r="1174" spans="1:10" ht="15">
      <c r="A1174" s="32"/>
      <c r="B1174" s="337"/>
      <c r="C1174" s="126"/>
      <c r="D1174" s="48"/>
      <c r="E1174" s="32"/>
      <c r="F1174" s="32"/>
      <c r="G1174" s="32"/>
      <c r="H1174" s="431" t="s">
        <v>1115</v>
      </c>
      <c r="I1174" s="139">
        <f>SUM(I1172:I1173)</f>
        <v>12587</v>
      </c>
      <c r="J1174" s="45"/>
    </row>
    <row r="1175" spans="1:10" ht="15">
      <c r="A1175" s="32"/>
      <c r="B1175" s="337"/>
      <c r="C1175" s="434" t="s">
        <v>1116</v>
      </c>
      <c r="D1175" s="48"/>
      <c r="E1175" s="32"/>
      <c r="F1175" s="32"/>
      <c r="G1175" s="32"/>
      <c r="H1175" s="40"/>
      <c r="I1175" s="32"/>
      <c r="J1175" s="45"/>
    </row>
    <row r="1176" spans="1:10" ht="15">
      <c r="A1176" s="32"/>
      <c r="B1176" s="337"/>
      <c r="C1176" s="126">
        <v>0.3</v>
      </c>
      <c r="D1176" s="48" t="s">
        <v>547</v>
      </c>
      <c r="E1176" s="32" t="s">
        <v>549</v>
      </c>
      <c r="F1176" s="32"/>
      <c r="G1176" s="32"/>
      <c r="H1176" s="40">
        <f>H1162</f>
        <v>36000</v>
      </c>
      <c r="I1176" s="51">
        <f>+C1176*H1176</f>
        <v>10800</v>
      </c>
      <c r="J1176" s="45"/>
    </row>
    <row r="1177" spans="1:10" ht="15">
      <c r="A1177" s="32"/>
      <c r="B1177" s="337"/>
      <c r="C1177" s="126">
        <v>0.14</v>
      </c>
      <c r="D1177" s="48" t="s">
        <v>547</v>
      </c>
      <c r="E1177" s="32" t="s">
        <v>699</v>
      </c>
      <c r="F1177" s="32"/>
      <c r="G1177" s="32"/>
      <c r="H1177" s="40">
        <f>H1163</f>
        <v>51000</v>
      </c>
      <c r="I1177" s="51">
        <f>+C1177*H1177</f>
        <v>7140.000000000001</v>
      </c>
      <c r="J1177" s="45"/>
    </row>
    <row r="1178" spans="1:10" ht="15">
      <c r="A1178" s="32"/>
      <c r="B1178" s="337"/>
      <c r="C1178" s="126">
        <v>0.014</v>
      </c>
      <c r="D1178" s="48" t="s">
        <v>547</v>
      </c>
      <c r="E1178" s="32" t="s">
        <v>550</v>
      </c>
      <c r="F1178" s="32"/>
      <c r="G1178" s="32"/>
      <c r="H1178" s="40">
        <f>H1164</f>
        <v>54000</v>
      </c>
      <c r="I1178" s="51">
        <f>+C1178*H1178</f>
        <v>756</v>
      </c>
      <c r="J1178" s="45"/>
    </row>
    <row r="1179" spans="1:10" ht="15">
      <c r="A1179" s="32"/>
      <c r="B1179" s="337"/>
      <c r="C1179" s="126">
        <v>0.015</v>
      </c>
      <c r="D1179" s="48" t="s">
        <v>547</v>
      </c>
      <c r="E1179" s="32" t="s">
        <v>551</v>
      </c>
      <c r="F1179" s="32"/>
      <c r="G1179" s="32"/>
      <c r="H1179" s="40">
        <f>H1165</f>
        <v>48000</v>
      </c>
      <c r="I1179" s="51">
        <f>+C1179*H1179</f>
        <v>720</v>
      </c>
      <c r="J1179" s="45"/>
    </row>
    <row r="1180" spans="1:10" ht="15">
      <c r="A1180" s="32"/>
      <c r="B1180" s="337"/>
      <c r="C1180" s="126"/>
      <c r="D1180" s="48"/>
      <c r="E1180" s="32"/>
      <c r="F1180" s="32"/>
      <c r="G1180" s="32"/>
      <c r="H1180" s="431" t="s">
        <v>1117</v>
      </c>
      <c r="I1180" s="139">
        <f>SUM(I1176:I1179)</f>
        <v>19416</v>
      </c>
      <c r="J1180" s="45"/>
    </row>
    <row r="1181" spans="1:10" ht="7.5" customHeight="1">
      <c r="A1181" s="32"/>
      <c r="B1181" s="337"/>
      <c r="C1181" s="126"/>
      <c r="D1181" s="48"/>
      <c r="E1181" s="32"/>
      <c r="F1181" s="32"/>
      <c r="G1181" s="32"/>
      <c r="H1181" s="61"/>
      <c r="I1181" s="51"/>
      <c r="J1181" s="45"/>
    </row>
    <row r="1182" spans="1:10" ht="15">
      <c r="A1182" s="32"/>
      <c r="B1182" s="337"/>
      <c r="C1182" s="126"/>
      <c r="D1182" s="48"/>
      <c r="E1182" s="32"/>
      <c r="F1182" s="32"/>
      <c r="G1182" s="32"/>
      <c r="H1182" s="431" t="s">
        <v>1120</v>
      </c>
      <c r="I1182" s="432">
        <f>ROUNDDOWN(J1182,)</f>
        <v>32003</v>
      </c>
      <c r="J1182" s="139">
        <f>SUM(I1172:I1180)/2</f>
        <v>32003</v>
      </c>
    </row>
    <row r="1183" spans="1:10" ht="6" customHeight="1">
      <c r="A1183" s="32"/>
      <c r="B1183" s="337"/>
      <c r="C1183" s="126"/>
      <c r="D1183" s="55"/>
      <c r="E1183" s="55"/>
      <c r="F1183" s="55"/>
      <c r="G1183" s="55"/>
      <c r="H1183" s="55"/>
      <c r="I1183" s="55"/>
      <c r="J1183" s="45"/>
    </row>
    <row r="1184" spans="1:10" ht="15">
      <c r="A1184" s="32"/>
      <c r="B1184" s="337" t="s">
        <v>67</v>
      </c>
      <c r="C1184" s="126"/>
      <c r="D1184" s="43"/>
      <c r="E1184" s="44" t="s">
        <v>113</v>
      </c>
      <c r="F1184" s="32"/>
      <c r="G1184" s="32"/>
      <c r="H1184" s="40"/>
      <c r="I1184" s="45"/>
      <c r="J1184" s="45"/>
    </row>
    <row r="1185" spans="1:10" ht="15">
      <c r="A1185" s="32"/>
      <c r="B1185" s="337"/>
      <c r="C1185" s="362" t="s">
        <v>1404</v>
      </c>
      <c r="D1185" s="43"/>
      <c r="E1185" s="44"/>
      <c r="F1185" s="32"/>
      <c r="G1185" s="32"/>
      <c r="H1185" s="40"/>
      <c r="I1185" s="45"/>
      <c r="J1185" s="45"/>
    </row>
    <row r="1186" spans="1:10" ht="15">
      <c r="A1186" s="32"/>
      <c r="C1186" s="126">
        <v>3.25</v>
      </c>
      <c r="D1186" s="48" t="s">
        <v>315</v>
      </c>
      <c r="E1186" s="32" t="s">
        <v>657</v>
      </c>
      <c r="F1186" s="55"/>
      <c r="G1186" s="55"/>
      <c r="H1186" s="54">
        <f>H1172</f>
        <v>1550</v>
      </c>
      <c r="I1186" s="51">
        <f>+C1186*H1186</f>
        <v>5037.5</v>
      </c>
      <c r="J1186" s="45"/>
    </row>
    <row r="1187" spans="1:10" ht="15">
      <c r="A1187" s="32"/>
      <c r="C1187" s="126"/>
      <c r="D1187" s="48"/>
      <c r="E1187" s="32"/>
      <c r="F1187" s="32"/>
      <c r="G1187" s="32"/>
      <c r="H1187" s="431" t="s">
        <v>1115</v>
      </c>
      <c r="I1187" s="139">
        <f>SUM(I1186)</f>
        <v>5037.5</v>
      </c>
      <c r="J1187" s="45"/>
    </row>
    <row r="1188" spans="1:10" ht="15">
      <c r="A1188" s="32"/>
      <c r="C1188" s="434" t="s">
        <v>1116</v>
      </c>
      <c r="D1188" s="48"/>
      <c r="E1188" s="32"/>
      <c r="F1188" s="32"/>
      <c r="G1188" s="32"/>
      <c r="H1188" s="40"/>
      <c r="I1188" s="51"/>
      <c r="J1188" s="45"/>
    </row>
    <row r="1189" spans="1:10" ht="15">
      <c r="A1189" s="32"/>
      <c r="C1189" s="126">
        <v>0.15</v>
      </c>
      <c r="D1189" s="48" t="s">
        <v>547</v>
      </c>
      <c r="E1189" s="32" t="s">
        <v>549</v>
      </c>
      <c r="F1189" s="55"/>
      <c r="G1189" s="55"/>
      <c r="H1189" s="54">
        <f>H1176</f>
        <v>36000</v>
      </c>
      <c r="I1189" s="51">
        <f>+C1189*H1189</f>
        <v>5400</v>
      </c>
      <c r="J1189" s="45"/>
    </row>
    <row r="1190" spans="1:10" ht="15">
      <c r="A1190" s="32"/>
      <c r="C1190" s="126">
        <v>0.1</v>
      </c>
      <c r="D1190" s="48" t="s">
        <v>547</v>
      </c>
      <c r="E1190" s="32" t="s">
        <v>699</v>
      </c>
      <c r="F1190" s="55"/>
      <c r="G1190" s="55"/>
      <c r="H1190" s="54">
        <f>H1177</f>
        <v>51000</v>
      </c>
      <c r="I1190" s="51">
        <f>+C1190*H1190</f>
        <v>5100</v>
      </c>
      <c r="J1190" s="45"/>
    </row>
    <row r="1191" spans="1:10" ht="15">
      <c r="A1191" s="32"/>
      <c r="C1191" s="126">
        <v>0.01</v>
      </c>
      <c r="D1191" s="48" t="s">
        <v>547</v>
      </c>
      <c r="E1191" s="32" t="s">
        <v>550</v>
      </c>
      <c r="F1191" s="55"/>
      <c r="G1191" s="55"/>
      <c r="H1191" s="54">
        <f>H1178</f>
        <v>54000</v>
      </c>
      <c r="I1191" s="51">
        <f>+C1191*H1191</f>
        <v>540</v>
      </c>
      <c r="J1191" s="45"/>
    </row>
    <row r="1192" spans="1:10" ht="15">
      <c r="A1192" s="32"/>
      <c r="C1192" s="126">
        <v>0.008</v>
      </c>
      <c r="D1192" s="48" t="s">
        <v>547</v>
      </c>
      <c r="E1192" s="32" t="s">
        <v>551</v>
      </c>
      <c r="F1192" s="55"/>
      <c r="G1192" s="55"/>
      <c r="H1192" s="54">
        <f>H1179</f>
        <v>48000</v>
      </c>
      <c r="I1192" s="51">
        <f>+C1192*H1192</f>
        <v>384</v>
      </c>
      <c r="J1192" s="45"/>
    </row>
    <row r="1193" spans="1:10" ht="15">
      <c r="A1193" s="32"/>
      <c r="C1193" s="126"/>
      <c r="D1193" s="48"/>
      <c r="E1193" s="32"/>
      <c r="F1193" s="55"/>
      <c r="G1193" s="55"/>
      <c r="H1193" s="431" t="s">
        <v>1117</v>
      </c>
      <c r="I1193" s="139">
        <f>SUM(I1189:I1192)</f>
        <v>11424</v>
      </c>
      <c r="J1193" s="45"/>
    </row>
    <row r="1194" spans="1:10" ht="7.5" customHeight="1">
      <c r="A1194" s="32"/>
      <c r="C1194" s="126"/>
      <c r="D1194" s="48"/>
      <c r="E1194" s="32"/>
      <c r="F1194" s="55"/>
      <c r="G1194" s="55"/>
      <c r="H1194" s="61"/>
      <c r="I1194" s="51"/>
      <c r="J1194" s="45"/>
    </row>
    <row r="1195" spans="1:10" ht="15">
      <c r="A1195" s="32"/>
      <c r="C1195" s="126"/>
      <c r="D1195" s="48"/>
      <c r="E1195" s="32"/>
      <c r="F1195" s="55"/>
      <c r="G1195" s="55"/>
      <c r="H1195" s="431" t="s">
        <v>1120</v>
      </c>
      <c r="I1195" s="432">
        <f>ROUNDDOWN(J1195,)</f>
        <v>16461</v>
      </c>
      <c r="J1195" s="139">
        <f>SUM(I1186:I1193)/2</f>
        <v>16461.5</v>
      </c>
    </row>
    <row r="1196" spans="1:10" ht="8.25" customHeight="1">
      <c r="A1196" s="32"/>
      <c r="C1196" s="126"/>
      <c r="D1196" s="55"/>
      <c r="E1196" s="55"/>
      <c r="F1196" s="55"/>
      <c r="G1196" s="55"/>
      <c r="H1196" s="55"/>
      <c r="I1196" s="55"/>
      <c r="J1196" s="45"/>
    </row>
    <row r="1197" spans="1:237" s="339" customFormat="1" ht="15">
      <c r="A1197" s="337" t="s">
        <v>304</v>
      </c>
      <c r="B1197" s="337" t="s">
        <v>382</v>
      </c>
      <c r="C1197" s="358"/>
      <c r="D1197" s="337"/>
      <c r="E1197" s="138" t="s">
        <v>775</v>
      </c>
      <c r="F1197" s="138"/>
      <c r="G1197" s="138"/>
      <c r="H1197" s="338"/>
      <c r="I1197" s="138"/>
      <c r="IC1197" s="312"/>
    </row>
    <row r="1198" spans="1:10" ht="15">
      <c r="A1198" s="32"/>
      <c r="B1198" s="337" t="s">
        <v>383</v>
      </c>
      <c r="C1198" s="126"/>
      <c r="D1198" s="43"/>
      <c r="E1198" s="44" t="s">
        <v>609</v>
      </c>
      <c r="F1198" s="32"/>
      <c r="G1198" s="32"/>
      <c r="H1198" s="40"/>
      <c r="I1198" s="45"/>
      <c r="J1198" s="45"/>
    </row>
    <row r="1199" spans="1:10" ht="15">
      <c r="A1199" s="32"/>
      <c r="B1199" s="337"/>
      <c r="C1199" s="362" t="s">
        <v>1404</v>
      </c>
      <c r="D1199" s="43"/>
      <c r="E1199" s="44"/>
      <c r="F1199" s="32"/>
      <c r="G1199" s="32"/>
      <c r="H1199" s="40"/>
      <c r="I1199" s="49"/>
      <c r="J1199" s="45"/>
    </row>
    <row r="1200" spans="1:10" ht="15">
      <c r="A1200" s="32"/>
      <c r="B1200" s="337"/>
      <c r="C1200" s="126">
        <v>1.1</v>
      </c>
      <c r="D1200" s="48" t="s">
        <v>916</v>
      </c>
      <c r="E1200" s="32" t="s">
        <v>114</v>
      </c>
      <c r="F1200" s="32"/>
      <c r="G1200" s="32"/>
      <c r="H1200" s="40">
        <f>'daftar harga bahan'!F128</f>
        <v>16844000</v>
      </c>
      <c r="I1200" s="51">
        <f>+C1200*H1200</f>
        <v>18528400</v>
      </c>
      <c r="J1200" s="45"/>
    </row>
    <row r="1201" spans="1:10" ht="15">
      <c r="A1201" s="32"/>
      <c r="B1201" s="337"/>
      <c r="C1201" s="126">
        <v>1.25</v>
      </c>
      <c r="D1201" s="48" t="s">
        <v>315</v>
      </c>
      <c r="E1201" s="32" t="s">
        <v>776</v>
      </c>
      <c r="F1201" s="32"/>
      <c r="G1201" s="32"/>
      <c r="H1201" s="40">
        <f>'daftar harga bahan'!F426</f>
        <v>17500</v>
      </c>
      <c r="I1201" s="51">
        <f>+C1201*H1201</f>
        <v>21875</v>
      </c>
      <c r="J1201" s="45"/>
    </row>
    <row r="1202" spans="1:10" ht="15">
      <c r="A1202" s="32"/>
      <c r="B1202" s="337"/>
      <c r="C1202" s="126">
        <v>1</v>
      </c>
      <c r="D1202" s="48" t="s">
        <v>315</v>
      </c>
      <c r="E1202" s="32" t="s">
        <v>779</v>
      </c>
      <c r="F1202" s="32"/>
      <c r="G1202" s="32"/>
      <c r="H1202" s="40">
        <f>'daftar harga bahan'!F431</f>
        <v>20100</v>
      </c>
      <c r="I1202" s="51">
        <f>+C1202*H1202</f>
        <v>20100</v>
      </c>
      <c r="J1202" s="45"/>
    </row>
    <row r="1203" spans="1:10" ht="15">
      <c r="A1203" s="32"/>
      <c r="B1203" s="337"/>
      <c r="C1203" s="126"/>
      <c r="D1203" s="48"/>
      <c r="E1203" s="32"/>
      <c r="F1203" s="32"/>
      <c r="G1203" s="32"/>
      <c r="H1203" s="431" t="s">
        <v>1115</v>
      </c>
      <c r="I1203" s="139">
        <f>SUM(I1200:I1202)</f>
        <v>18570375</v>
      </c>
      <c r="J1203" s="45"/>
    </row>
    <row r="1204" spans="1:10" ht="15">
      <c r="A1204" s="32"/>
      <c r="B1204" s="337"/>
      <c r="C1204" s="434" t="s">
        <v>1116</v>
      </c>
      <c r="D1204" s="48"/>
      <c r="E1204" s="32"/>
      <c r="F1204" s="32"/>
      <c r="G1204" s="32"/>
      <c r="H1204" s="40"/>
      <c r="I1204" s="32"/>
      <c r="J1204" s="45"/>
    </row>
    <row r="1205" spans="1:10" ht="15">
      <c r="A1205" s="32"/>
      <c r="B1205" s="337"/>
      <c r="C1205" s="126">
        <v>6</v>
      </c>
      <c r="D1205" s="48" t="s">
        <v>547</v>
      </c>
      <c r="E1205" s="32" t="s">
        <v>549</v>
      </c>
      <c r="F1205" s="32"/>
      <c r="G1205" s="32"/>
      <c r="H1205" s="40">
        <f>H1189</f>
        <v>36000</v>
      </c>
      <c r="I1205" s="51">
        <f>+C1205*H1205</f>
        <v>216000</v>
      </c>
      <c r="J1205" s="45"/>
    </row>
    <row r="1206" spans="1:10" ht="15">
      <c r="A1206" s="32"/>
      <c r="B1206" s="337"/>
      <c r="C1206" s="126">
        <v>20</v>
      </c>
      <c r="D1206" s="48" t="s">
        <v>547</v>
      </c>
      <c r="E1206" s="32" t="s">
        <v>548</v>
      </c>
      <c r="F1206" s="32"/>
      <c r="G1206" s="32"/>
      <c r="H1206" s="40">
        <f>'Daft.Upah'!F13</f>
        <v>51000</v>
      </c>
      <c r="I1206" s="51">
        <f>+C1206*H1206</f>
        <v>1020000</v>
      </c>
      <c r="J1206" s="45"/>
    </row>
    <row r="1207" spans="1:10" ht="15">
      <c r="A1207" s="32"/>
      <c r="B1207" s="337"/>
      <c r="C1207" s="126">
        <v>2</v>
      </c>
      <c r="D1207" s="48" t="s">
        <v>547</v>
      </c>
      <c r="E1207" s="32" t="s">
        <v>550</v>
      </c>
      <c r="F1207" s="32"/>
      <c r="G1207" s="32"/>
      <c r="H1207" s="40">
        <f>'Daft.Upah'!F27</f>
        <v>54000</v>
      </c>
      <c r="I1207" s="51">
        <f>+C1207*H1207</f>
        <v>108000</v>
      </c>
      <c r="J1207" s="45"/>
    </row>
    <row r="1208" spans="1:10" ht="15">
      <c r="A1208" s="32"/>
      <c r="B1208" s="337"/>
      <c r="C1208" s="126">
        <v>0.3</v>
      </c>
      <c r="D1208" s="48" t="s">
        <v>547</v>
      </c>
      <c r="E1208" s="32" t="s">
        <v>551</v>
      </c>
      <c r="F1208" s="32"/>
      <c r="G1208" s="32"/>
      <c r="H1208" s="40">
        <f>H1192</f>
        <v>48000</v>
      </c>
      <c r="I1208" s="51">
        <f>+C1208*H1208</f>
        <v>14400</v>
      </c>
      <c r="J1208" s="45"/>
    </row>
    <row r="1209" spans="1:10" ht="15">
      <c r="A1209" s="32"/>
      <c r="B1209" s="337"/>
      <c r="C1209" s="126"/>
      <c r="D1209" s="48"/>
      <c r="E1209" s="32"/>
      <c r="F1209" s="32"/>
      <c r="G1209" s="32"/>
      <c r="H1209" s="431" t="s">
        <v>1117</v>
      </c>
      <c r="I1209" s="139">
        <f>SUM(I1205:I1208)</f>
        <v>1358400</v>
      </c>
      <c r="J1209" s="45"/>
    </row>
    <row r="1210" spans="1:10" ht="6.75" customHeight="1">
      <c r="A1210" s="32"/>
      <c r="B1210" s="337"/>
      <c r="C1210" s="126"/>
      <c r="D1210" s="48"/>
      <c r="E1210" s="32"/>
      <c r="F1210" s="32"/>
      <c r="G1210" s="32"/>
      <c r="H1210" s="61"/>
      <c r="I1210" s="51"/>
      <c r="J1210" s="45"/>
    </row>
    <row r="1211" spans="1:10" ht="15">
      <c r="A1211" s="32"/>
      <c r="B1211" s="337"/>
      <c r="C1211" s="126"/>
      <c r="D1211" s="48"/>
      <c r="E1211" s="32"/>
      <c r="F1211" s="32"/>
      <c r="G1211" s="32"/>
      <c r="H1211" s="431" t="s">
        <v>1120</v>
      </c>
      <c r="I1211" s="432">
        <f>ROUNDDOWN(J1211,)</f>
        <v>19928775</v>
      </c>
      <c r="J1211" s="139">
        <f>SUM(I1200:I1209)/2</f>
        <v>19928775</v>
      </c>
    </row>
    <row r="1212" spans="1:10" ht="8.25" customHeight="1">
      <c r="A1212" s="32"/>
      <c r="B1212" s="337"/>
      <c r="C1212" s="126"/>
      <c r="D1212" s="48"/>
      <c r="E1212" s="32"/>
      <c r="F1212" s="32"/>
      <c r="G1212" s="32"/>
      <c r="H1212" s="40"/>
      <c r="I1212" s="32"/>
      <c r="J1212" s="45"/>
    </row>
    <row r="1213" spans="1:10" ht="15">
      <c r="A1213" s="32"/>
      <c r="B1213" s="337" t="s">
        <v>384</v>
      </c>
      <c r="C1213" s="126"/>
      <c r="D1213" s="43"/>
      <c r="E1213" s="44" t="s">
        <v>876</v>
      </c>
      <c r="F1213" s="32"/>
      <c r="G1213" s="32"/>
      <c r="H1213" s="40"/>
      <c r="I1213" s="45"/>
      <c r="J1213" s="45"/>
    </row>
    <row r="1214" spans="1:10" ht="15">
      <c r="A1214" s="32"/>
      <c r="B1214" s="337"/>
      <c r="C1214" s="362" t="s">
        <v>1404</v>
      </c>
      <c r="D1214" s="43"/>
      <c r="E1214" s="44"/>
      <c r="F1214" s="32"/>
      <c r="G1214" s="32"/>
      <c r="H1214" s="40"/>
      <c r="I1214" s="45"/>
      <c r="J1214" s="45"/>
    </row>
    <row r="1215" spans="1:10" ht="15">
      <c r="A1215" s="32"/>
      <c r="B1215" s="337"/>
      <c r="C1215" s="126">
        <v>1.1</v>
      </c>
      <c r="D1215" s="48" t="s">
        <v>916</v>
      </c>
      <c r="E1215" s="32" t="s">
        <v>877</v>
      </c>
      <c r="F1215" s="32"/>
      <c r="G1215" s="32"/>
      <c r="H1215" s="40">
        <f>'daftar harga bahan'!F136</f>
        <v>11250000</v>
      </c>
      <c r="I1215" s="51">
        <f>+C1215*H1215</f>
        <v>12375000.000000002</v>
      </c>
      <c r="J1215" s="45"/>
    </row>
    <row r="1216" spans="1:10" ht="15">
      <c r="A1216" s="32"/>
      <c r="B1216" s="337"/>
      <c r="C1216" s="126">
        <v>1.25</v>
      </c>
      <c r="D1216" s="48" t="s">
        <v>315</v>
      </c>
      <c r="E1216" s="32" t="s">
        <v>776</v>
      </c>
      <c r="F1216" s="32"/>
      <c r="G1216" s="32"/>
      <c r="H1216" s="40">
        <f>'daftar harga bahan'!F426</f>
        <v>17500</v>
      </c>
      <c r="I1216" s="51">
        <f>+C1216*H1216</f>
        <v>21875</v>
      </c>
      <c r="J1216" s="45"/>
    </row>
    <row r="1217" spans="1:10" ht="15">
      <c r="A1217" s="32"/>
      <c r="B1217" s="337"/>
      <c r="C1217" s="126">
        <v>1</v>
      </c>
      <c r="D1217" s="48" t="s">
        <v>315</v>
      </c>
      <c r="E1217" s="32" t="s">
        <v>779</v>
      </c>
      <c r="F1217" s="32"/>
      <c r="G1217" s="32"/>
      <c r="H1217" s="40">
        <f>'daftar harga bahan'!F431</f>
        <v>20100</v>
      </c>
      <c r="I1217" s="51">
        <f>+C1217*H1217</f>
        <v>20100</v>
      </c>
      <c r="J1217" s="45"/>
    </row>
    <row r="1218" spans="1:10" ht="15">
      <c r="A1218" s="32"/>
      <c r="B1218" s="337"/>
      <c r="C1218" s="126"/>
      <c r="D1218" s="48"/>
      <c r="E1218" s="32"/>
      <c r="F1218" s="32"/>
      <c r="G1218" s="32"/>
      <c r="H1218" s="431" t="s">
        <v>1115</v>
      </c>
      <c r="I1218" s="139">
        <f>SUM(I1215:I1217)</f>
        <v>12416975.000000002</v>
      </c>
      <c r="J1218" s="45"/>
    </row>
    <row r="1219" spans="1:10" ht="15">
      <c r="A1219" s="32"/>
      <c r="B1219" s="337"/>
      <c r="C1219" s="434" t="s">
        <v>1116</v>
      </c>
      <c r="D1219" s="48"/>
      <c r="E1219" s="32"/>
      <c r="F1219" s="32"/>
      <c r="G1219" s="32"/>
      <c r="H1219" s="40"/>
      <c r="I1219" s="32"/>
      <c r="J1219" s="45"/>
    </row>
    <row r="1220" spans="1:10" ht="15">
      <c r="A1220" s="32"/>
      <c r="B1220" s="337"/>
      <c r="C1220" s="126">
        <v>6</v>
      </c>
      <c r="D1220" s="48" t="s">
        <v>547</v>
      </c>
      <c r="E1220" s="32" t="s">
        <v>549</v>
      </c>
      <c r="F1220" s="32"/>
      <c r="G1220" s="32"/>
      <c r="H1220" s="40">
        <f>H1205</f>
        <v>36000</v>
      </c>
      <c r="I1220" s="51">
        <f>+C1220*H1220</f>
        <v>216000</v>
      </c>
      <c r="J1220" s="45"/>
    </row>
    <row r="1221" spans="1:10" ht="15">
      <c r="A1221" s="32"/>
      <c r="B1221" s="337"/>
      <c r="C1221" s="126">
        <v>20</v>
      </c>
      <c r="D1221" s="48" t="s">
        <v>547</v>
      </c>
      <c r="E1221" s="32" t="s">
        <v>548</v>
      </c>
      <c r="F1221" s="32"/>
      <c r="G1221" s="32"/>
      <c r="H1221" s="40">
        <f>H1206</f>
        <v>51000</v>
      </c>
      <c r="I1221" s="51">
        <f>+C1221*H1221</f>
        <v>1020000</v>
      </c>
      <c r="J1221" s="45"/>
    </row>
    <row r="1222" spans="1:10" ht="15">
      <c r="A1222" s="32"/>
      <c r="B1222" s="337"/>
      <c r="C1222" s="126">
        <v>2</v>
      </c>
      <c r="D1222" s="48" t="s">
        <v>547</v>
      </c>
      <c r="E1222" s="32" t="s">
        <v>550</v>
      </c>
      <c r="F1222" s="32"/>
      <c r="G1222" s="32"/>
      <c r="H1222" s="40">
        <f>H1207</f>
        <v>54000</v>
      </c>
      <c r="I1222" s="51">
        <f>+C1222*H1222</f>
        <v>108000</v>
      </c>
      <c r="J1222" s="45"/>
    </row>
    <row r="1223" spans="1:10" ht="15">
      <c r="A1223" s="32"/>
      <c r="B1223" s="337"/>
      <c r="C1223" s="126">
        <v>0.3</v>
      </c>
      <c r="D1223" s="48" t="s">
        <v>547</v>
      </c>
      <c r="E1223" s="32" t="s">
        <v>551</v>
      </c>
      <c r="F1223" s="32"/>
      <c r="G1223" s="32"/>
      <c r="H1223" s="40">
        <f>H1208</f>
        <v>48000</v>
      </c>
      <c r="I1223" s="51">
        <f>+C1223*H1223</f>
        <v>14400</v>
      </c>
      <c r="J1223" s="45"/>
    </row>
    <row r="1224" spans="1:10" ht="15">
      <c r="A1224" s="32"/>
      <c r="B1224" s="337"/>
      <c r="C1224" s="126"/>
      <c r="D1224" s="48"/>
      <c r="E1224" s="32"/>
      <c r="F1224" s="32"/>
      <c r="G1224" s="32"/>
      <c r="H1224" s="431" t="s">
        <v>1117</v>
      </c>
      <c r="I1224" s="139">
        <f>SUM(I1220:I1223)</f>
        <v>1358400</v>
      </c>
      <c r="J1224" s="45"/>
    </row>
    <row r="1225" spans="1:10" ht="4.5" customHeight="1">
      <c r="A1225" s="32"/>
      <c r="B1225" s="337"/>
      <c r="C1225" s="126"/>
      <c r="D1225" s="48"/>
      <c r="E1225" s="32"/>
      <c r="F1225" s="32"/>
      <c r="G1225" s="32"/>
      <c r="H1225" s="61"/>
      <c r="I1225" s="51"/>
      <c r="J1225" s="45"/>
    </row>
    <row r="1226" spans="1:10" ht="15">
      <c r="A1226" s="32"/>
      <c r="B1226" s="337"/>
      <c r="C1226" s="126"/>
      <c r="D1226" s="48"/>
      <c r="E1226" s="32"/>
      <c r="F1226" s="32"/>
      <c r="G1226" s="32"/>
      <c r="H1226" s="431" t="s">
        <v>1120</v>
      </c>
      <c r="I1226" s="432">
        <f>ROUNDDOWN(J1226,)</f>
        <v>13775375</v>
      </c>
      <c r="J1226" s="139">
        <f>SUM(I1215:I1224)/2</f>
        <v>13775375.000000002</v>
      </c>
    </row>
    <row r="1227" spans="1:9" ht="8.25" customHeight="1">
      <c r="A1227" s="32"/>
      <c r="B1227" s="337"/>
      <c r="C1227" s="126"/>
      <c r="D1227" s="48"/>
      <c r="E1227" s="32"/>
      <c r="F1227" s="32"/>
      <c r="G1227" s="32"/>
      <c r="H1227" s="40"/>
      <c r="I1227" s="51"/>
    </row>
    <row r="1228" spans="1:10" ht="15">
      <c r="A1228" s="32"/>
      <c r="B1228" s="337" t="s">
        <v>385</v>
      </c>
      <c r="C1228" s="126"/>
      <c r="D1228" s="43"/>
      <c r="E1228" s="44" t="s">
        <v>610</v>
      </c>
      <c r="F1228" s="32"/>
      <c r="G1228" s="32"/>
      <c r="H1228" s="40"/>
      <c r="I1228" s="45"/>
      <c r="J1228" s="45"/>
    </row>
    <row r="1229" spans="1:10" ht="15">
      <c r="A1229" s="32"/>
      <c r="B1229" s="337"/>
      <c r="C1229" s="362" t="s">
        <v>1404</v>
      </c>
      <c r="D1229" s="43"/>
      <c r="E1229" s="44"/>
      <c r="F1229" s="32"/>
      <c r="G1229" s="32"/>
      <c r="H1229" s="40"/>
      <c r="I1229" s="49"/>
      <c r="J1229" s="45"/>
    </row>
    <row r="1230" spans="1:10" ht="15">
      <c r="A1230" s="32"/>
      <c r="B1230" s="337"/>
      <c r="C1230" s="126">
        <v>0.04</v>
      </c>
      <c r="D1230" s="48" t="s">
        <v>916</v>
      </c>
      <c r="E1230" s="32" t="s">
        <v>669</v>
      </c>
      <c r="F1230" s="32"/>
      <c r="G1230" s="32"/>
      <c r="H1230" s="40">
        <f>'daftar harga bahan'!F137</f>
        <v>11250000</v>
      </c>
      <c r="I1230" s="51">
        <f>+C1230*H1230</f>
        <v>450000</v>
      </c>
      <c r="J1230" s="45"/>
    </row>
    <row r="1231" spans="1:10" ht="15">
      <c r="A1231" s="32"/>
      <c r="B1231" s="337"/>
      <c r="C1231" s="126">
        <v>0.05</v>
      </c>
      <c r="D1231" s="48" t="s">
        <v>315</v>
      </c>
      <c r="E1231" s="32" t="s">
        <v>776</v>
      </c>
      <c r="F1231" s="32"/>
      <c r="G1231" s="32"/>
      <c r="H1231" s="50">
        <f>+'daftar harga bahan'!F426</f>
        <v>17500</v>
      </c>
      <c r="I1231" s="51">
        <f>+C1231*H1231</f>
        <v>875</v>
      </c>
      <c r="J1231" s="45"/>
    </row>
    <row r="1232" spans="1:10" ht="15.75" customHeight="1">
      <c r="A1232" s="32"/>
      <c r="B1232" s="337"/>
      <c r="C1232" s="126"/>
      <c r="D1232" s="48"/>
      <c r="E1232" s="32"/>
      <c r="F1232" s="32"/>
      <c r="G1232" s="32"/>
      <c r="H1232" s="431" t="s">
        <v>1115</v>
      </c>
      <c r="I1232" s="139">
        <f>SUM(I1230:I1231)</f>
        <v>450875</v>
      </c>
      <c r="J1232" s="45"/>
    </row>
    <row r="1233" spans="1:10" ht="15">
      <c r="A1233" s="32"/>
      <c r="B1233" s="337"/>
      <c r="C1233" s="434" t="s">
        <v>1116</v>
      </c>
      <c r="D1233" s="48"/>
      <c r="E1233" s="32"/>
      <c r="F1233" s="32"/>
      <c r="G1233" s="32"/>
      <c r="H1233" s="40"/>
      <c r="I1233" s="32"/>
      <c r="J1233" s="45"/>
    </row>
    <row r="1234" spans="1:10" ht="15">
      <c r="A1234" s="32"/>
      <c r="B1234" s="337"/>
      <c r="C1234" s="126">
        <v>0.35</v>
      </c>
      <c r="D1234" s="48" t="s">
        <v>547</v>
      </c>
      <c r="E1234" s="32" t="s">
        <v>549</v>
      </c>
      <c r="F1234" s="32"/>
      <c r="G1234" s="32"/>
      <c r="H1234" s="40">
        <f>H1220</f>
        <v>36000</v>
      </c>
      <c r="I1234" s="51">
        <f>+C1234*H1234</f>
        <v>12600</v>
      </c>
      <c r="J1234" s="45"/>
    </row>
    <row r="1235" spans="1:10" ht="15">
      <c r="A1235" s="32"/>
      <c r="B1235" s="337"/>
      <c r="C1235" s="126">
        <v>1.05</v>
      </c>
      <c r="D1235" s="48" t="s">
        <v>547</v>
      </c>
      <c r="E1235" s="32" t="s">
        <v>548</v>
      </c>
      <c r="F1235" s="32"/>
      <c r="G1235" s="32"/>
      <c r="H1235" s="40">
        <f>H1221</f>
        <v>51000</v>
      </c>
      <c r="I1235" s="51">
        <f>+C1235*H1235</f>
        <v>53550</v>
      </c>
      <c r="J1235" s="45"/>
    </row>
    <row r="1236" spans="1:10" ht="15">
      <c r="A1236" s="32"/>
      <c r="B1236" s="337"/>
      <c r="C1236" s="126">
        <v>0.105</v>
      </c>
      <c r="D1236" s="48" t="s">
        <v>547</v>
      </c>
      <c r="E1236" s="32" t="s">
        <v>550</v>
      </c>
      <c r="F1236" s="32"/>
      <c r="G1236" s="32"/>
      <c r="H1236" s="40">
        <f>H1222</f>
        <v>54000</v>
      </c>
      <c r="I1236" s="51">
        <f>+C1236*H1236</f>
        <v>5670</v>
      </c>
      <c r="J1236" s="45"/>
    </row>
    <row r="1237" spans="1:10" ht="15">
      <c r="A1237" s="32"/>
      <c r="B1237" s="337"/>
      <c r="C1237" s="126">
        <v>0.018</v>
      </c>
      <c r="D1237" s="48" t="s">
        <v>547</v>
      </c>
      <c r="E1237" s="32" t="s">
        <v>551</v>
      </c>
      <c r="F1237" s="32"/>
      <c r="G1237" s="32"/>
      <c r="H1237" s="40">
        <f>H1223</f>
        <v>48000</v>
      </c>
      <c r="I1237" s="51">
        <f>+C1237*H1237</f>
        <v>863.9999999999999</v>
      </c>
      <c r="J1237" s="45"/>
    </row>
    <row r="1238" spans="1:10" ht="15">
      <c r="A1238" s="32"/>
      <c r="B1238" s="337"/>
      <c r="C1238" s="126"/>
      <c r="D1238" s="48"/>
      <c r="E1238" s="32"/>
      <c r="F1238" s="32"/>
      <c r="G1238" s="32"/>
      <c r="H1238" s="431" t="s">
        <v>1117</v>
      </c>
      <c r="I1238" s="139">
        <f>SUM(I1234:I1237)</f>
        <v>72684</v>
      </c>
      <c r="J1238" s="45"/>
    </row>
    <row r="1239" spans="1:10" ht="6" customHeight="1">
      <c r="A1239" s="32"/>
      <c r="B1239" s="337"/>
      <c r="C1239" s="126"/>
      <c r="D1239" s="48"/>
      <c r="E1239" s="32"/>
      <c r="F1239" s="32"/>
      <c r="G1239" s="32"/>
      <c r="H1239" s="61"/>
      <c r="I1239" s="51"/>
      <c r="J1239" s="45"/>
    </row>
    <row r="1240" spans="1:10" ht="15">
      <c r="A1240" s="32"/>
      <c r="B1240" s="337"/>
      <c r="C1240" s="126"/>
      <c r="D1240" s="48"/>
      <c r="E1240" s="32"/>
      <c r="F1240" s="32"/>
      <c r="G1240" s="32"/>
      <c r="H1240" s="431" t="s">
        <v>1120</v>
      </c>
      <c r="I1240" s="432">
        <f>ROUNDDOWN(J1240,)</f>
        <v>523559</v>
      </c>
      <c r="J1240" s="139">
        <f>SUM(I1230:I1238)/2</f>
        <v>523559</v>
      </c>
    </row>
    <row r="1241" spans="1:10" ht="9.75" customHeight="1">
      <c r="A1241" s="32"/>
      <c r="B1241" s="337"/>
      <c r="C1241" s="126"/>
      <c r="D1241" s="48"/>
      <c r="E1241" s="32"/>
      <c r="F1241" s="32"/>
      <c r="G1241" s="32"/>
      <c r="H1241" s="40"/>
      <c r="I1241" s="32"/>
      <c r="J1241" s="45"/>
    </row>
    <row r="1242" spans="1:10" ht="15">
      <c r="A1242" s="32"/>
      <c r="B1242" s="337" t="s">
        <v>386</v>
      </c>
      <c r="C1242" s="126"/>
      <c r="D1242" s="43"/>
      <c r="E1242" s="44" t="s">
        <v>611</v>
      </c>
      <c r="F1242" s="32"/>
      <c r="G1242" s="32"/>
      <c r="H1242" s="40"/>
      <c r="I1242" s="45"/>
      <c r="J1242" s="45"/>
    </row>
    <row r="1243" spans="1:10" ht="15">
      <c r="A1243" s="32"/>
      <c r="B1243" s="337"/>
      <c r="C1243" s="362" t="s">
        <v>1404</v>
      </c>
      <c r="D1243" s="43"/>
      <c r="E1243" s="44"/>
      <c r="F1243" s="32"/>
      <c r="G1243" s="32"/>
      <c r="H1243" s="40"/>
      <c r="I1243" s="45"/>
      <c r="J1243" s="45"/>
    </row>
    <row r="1244" spans="1:10" ht="15">
      <c r="A1244" s="32"/>
      <c r="B1244" s="337"/>
      <c r="C1244" s="126">
        <v>0.04</v>
      </c>
      <c r="D1244" s="48" t="s">
        <v>916</v>
      </c>
      <c r="E1244" s="32" t="s">
        <v>669</v>
      </c>
      <c r="F1244" s="32"/>
      <c r="G1244" s="32"/>
      <c r="H1244" s="50">
        <f>'daftar harga bahan'!F137</f>
        <v>11250000</v>
      </c>
      <c r="I1244" s="51">
        <f>+C1244*H1244</f>
        <v>450000</v>
      </c>
      <c r="J1244" s="45"/>
    </row>
    <row r="1245" spans="1:10" ht="15">
      <c r="A1245" s="32"/>
      <c r="B1245" s="337"/>
      <c r="C1245" s="126">
        <v>0.05</v>
      </c>
      <c r="D1245" s="48" t="s">
        <v>306</v>
      </c>
      <c r="E1245" s="32" t="s">
        <v>779</v>
      </c>
      <c r="F1245" s="32"/>
      <c r="G1245" s="32"/>
      <c r="H1245" s="50">
        <f>'daftar harga bahan'!F431</f>
        <v>20100</v>
      </c>
      <c r="I1245" s="51">
        <f>+C1245*H1245</f>
        <v>1005</v>
      </c>
      <c r="J1245" s="45"/>
    </row>
    <row r="1246" spans="1:10" ht="15">
      <c r="A1246" s="32"/>
      <c r="B1246" s="337"/>
      <c r="C1246" s="126"/>
      <c r="D1246" s="48"/>
      <c r="E1246" s="32"/>
      <c r="F1246" s="32"/>
      <c r="G1246" s="32"/>
      <c r="H1246" s="431" t="s">
        <v>1115</v>
      </c>
      <c r="I1246" s="139">
        <f>SUM(I1244:I1245)</f>
        <v>451005</v>
      </c>
      <c r="J1246" s="45"/>
    </row>
    <row r="1247" spans="1:10" ht="15">
      <c r="A1247" s="32"/>
      <c r="B1247" s="337"/>
      <c r="C1247" s="434" t="s">
        <v>1116</v>
      </c>
      <c r="D1247" s="48"/>
      <c r="E1247" s="32"/>
      <c r="F1247" s="32"/>
      <c r="G1247" s="32"/>
      <c r="H1247" s="40"/>
      <c r="I1247" s="32"/>
      <c r="J1247" s="45"/>
    </row>
    <row r="1248" spans="1:10" ht="15">
      <c r="A1248" s="32"/>
      <c r="B1248" s="337"/>
      <c r="C1248" s="126">
        <v>1</v>
      </c>
      <c r="D1248" s="48" t="s">
        <v>547</v>
      </c>
      <c r="E1248" s="32" t="s">
        <v>549</v>
      </c>
      <c r="F1248" s="32"/>
      <c r="G1248" s="32"/>
      <c r="H1248" s="50">
        <f>H1234</f>
        <v>36000</v>
      </c>
      <c r="I1248" s="51">
        <f>+C1248*H1248</f>
        <v>36000</v>
      </c>
      <c r="J1248" s="45"/>
    </row>
    <row r="1249" spans="1:10" ht="15">
      <c r="A1249" s="32"/>
      <c r="B1249" s="337"/>
      <c r="C1249" s="126">
        <v>2.5</v>
      </c>
      <c r="D1249" s="48" t="s">
        <v>547</v>
      </c>
      <c r="E1249" s="32" t="s">
        <v>548</v>
      </c>
      <c r="F1249" s="32"/>
      <c r="G1249" s="32"/>
      <c r="H1249" s="50">
        <f>H1235</f>
        <v>51000</v>
      </c>
      <c r="I1249" s="51">
        <f>+C1249*H1249</f>
        <v>127500</v>
      </c>
      <c r="J1249" s="45"/>
    </row>
    <row r="1250" spans="1:10" ht="15">
      <c r="A1250" s="32"/>
      <c r="B1250" s="337"/>
      <c r="C1250" s="126">
        <v>0.25</v>
      </c>
      <c r="D1250" s="48" t="s">
        <v>547</v>
      </c>
      <c r="E1250" s="32" t="s">
        <v>550</v>
      </c>
      <c r="F1250" s="32"/>
      <c r="G1250" s="32"/>
      <c r="H1250" s="50">
        <f>H1236</f>
        <v>54000</v>
      </c>
      <c r="I1250" s="51">
        <f>+C1250*H1250</f>
        <v>13500</v>
      </c>
      <c r="J1250" s="45"/>
    </row>
    <row r="1251" spans="1:10" ht="15">
      <c r="A1251" s="32"/>
      <c r="B1251" s="337"/>
      <c r="C1251" s="126">
        <v>0.05</v>
      </c>
      <c r="D1251" s="48" t="s">
        <v>547</v>
      </c>
      <c r="E1251" s="32" t="s">
        <v>551</v>
      </c>
      <c r="F1251" s="32"/>
      <c r="G1251" s="32"/>
      <c r="H1251" s="50">
        <f>H1237</f>
        <v>48000</v>
      </c>
      <c r="I1251" s="51">
        <f>+C1251*H1251</f>
        <v>2400</v>
      </c>
      <c r="J1251" s="45"/>
    </row>
    <row r="1252" spans="1:10" ht="15">
      <c r="A1252" s="32"/>
      <c r="B1252" s="337"/>
      <c r="C1252" s="126"/>
      <c r="D1252" s="48"/>
      <c r="E1252" s="32"/>
      <c r="F1252" s="32"/>
      <c r="G1252" s="32"/>
      <c r="H1252" s="431" t="s">
        <v>1117</v>
      </c>
      <c r="I1252" s="139">
        <f>SUM(I1248:I1251)</f>
        <v>179400</v>
      </c>
      <c r="J1252" s="45"/>
    </row>
    <row r="1253" spans="1:10" ht="6" customHeight="1">
      <c r="A1253" s="32"/>
      <c r="B1253" s="337"/>
      <c r="C1253" s="126"/>
      <c r="D1253" s="48"/>
      <c r="E1253" s="32"/>
      <c r="F1253" s="32"/>
      <c r="G1253" s="32"/>
      <c r="H1253" s="61"/>
      <c r="I1253" s="51"/>
      <c r="J1253" s="45"/>
    </row>
    <row r="1254" spans="1:10" ht="14.25" customHeight="1">
      <c r="A1254" s="32"/>
      <c r="B1254" s="337"/>
      <c r="C1254" s="126"/>
      <c r="D1254" s="48"/>
      <c r="E1254" s="32"/>
      <c r="F1254" s="32"/>
      <c r="G1254" s="32"/>
      <c r="H1254" s="431" t="s">
        <v>1120</v>
      </c>
      <c r="I1254" s="432">
        <f>ROUNDDOWN(J1254,)</f>
        <v>630405</v>
      </c>
      <c r="J1254" s="139">
        <f>SUM(I1244:I1252)/2</f>
        <v>630405</v>
      </c>
    </row>
    <row r="1255" spans="1:10" ht="6" customHeight="1">
      <c r="A1255" s="32"/>
      <c r="B1255" s="337"/>
      <c r="C1255" s="126"/>
      <c r="D1255" s="48"/>
      <c r="E1255" s="32"/>
      <c r="F1255" s="32"/>
      <c r="G1255" s="32"/>
      <c r="H1255" s="40"/>
      <c r="I1255" s="32"/>
      <c r="J1255" s="45"/>
    </row>
    <row r="1256" spans="1:10" ht="15">
      <c r="A1256" s="32"/>
      <c r="B1256" s="337" t="s">
        <v>387</v>
      </c>
      <c r="C1256" s="126"/>
      <c r="D1256" s="43"/>
      <c r="E1256" s="44" t="s">
        <v>612</v>
      </c>
      <c r="F1256" s="32"/>
      <c r="G1256" s="32"/>
      <c r="H1256" s="40"/>
      <c r="I1256" s="45"/>
      <c r="J1256" s="45"/>
    </row>
    <row r="1257" spans="1:10" ht="15">
      <c r="A1257" s="32"/>
      <c r="B1257" s="337"/>
      <c r="C1257" s="362" t="s">
        <v>1404</v>
      </c>
      <c r="D1257" s="43"/>
      <c r="E1257" s="44"/>
      <c r="F1257" s="32"/>
      <c r="G1257" s="32"/>
      <c r="H1257" s="40"/>
      <c r="I1257" s="45"/>
      <c r="J1257" s="45"/>
    </row>
    <row r="1258" spans="1:10" ht="15">
      <c r="A1258" s="32"/>
      <c r="B1258" s="337"/>
      <c r="C1258" s="126">
        <v>0.035</v>
      </c>
      <c r="D1258" s="48" t="s">
        <v>916</v>
      </c>
      <c r="E1258" s="32" t="s">
        <v>669</v>
      </c>
      <c r="F1258" s="32"/>
      <c r="G1258" s="32"/>
      <c r="H1258" s="50">
        <f>H1244</f>
        <v>11250000</v>
      </c>
      <c r="I1258" s="51">
        <f>+C1258*H1258</f>
        <v>393750.00000000006</v>
      </c>
      <c r="J1258" s="45"/>
    </row>
    <row r="1259" spans="1:10" ht="15">
      <c r="A1259" s="32"/>
      <c r="B1259" s="337"/>
      <c r="C1259" s="126">
        <v>0.3</v>
      </c>
      <c r="D1259" s="48" t="s">
        <v>306</v>
      </c>
      <c r="E1259" s="32" t="s">
        <v>779</v>
      </c>
      <c r="F1259" s="32"/>
      <c r="G1259" s="32"/>
      <c r="H1259" s="50">
        <f>'daftar harga bahan'!F431</f>
        <v>20100</v>
      </c>
      <c r="I1259" s="51">
        <f>+C1259*H1259</f>
        <v>6030</v>
      </c>
      <c r="J1259" s="45"/>
    </row>
    <row r="1260" spans="1:10" ht="15">
      <c r="A1260" s="32"/>
      <c r="B1260" s="337"/>
      <c r="C1260" s="126"/>
      <c r="D1260" s="48"/>
      <c r="E1260" s="32"/>
      <c r="F1260" s="32"/>
      <c r="G1260" s="32"/>
      <c r="H1260" s="431" t="s">
        <v>1115</v>
      </c>
      <c r="I1260" s="139">
        <f>SUM(I1258:I1259)</f>
        <v>399780.00000000006</v>
      </c>
      <c r="J1260" s="45"/>
    </row>
    <row r="1261" spans="1:10" ht="15">
      <c r="A1261" s="32"/>
      <c r="B1261" s="337"/>
      <c r="C1261" s="434" t="s">
        <v>1116</v>
      </c>
      <c r="D1261" s="48"/>
      <c r="E1261" s="32"/>
      <c r="F1261" s="32"/>
      <c r="G1261" s="32"/>
      <c r="H1261" s="40"/>
      <c r="I1261" s="32"/>
      <c r="J1261" s="45"/>
    </row>
    <row r="1262" spans="1:10" ht="15">
      <c r="A1262" s="32"/>
      <c r="B1262" s="337"/>
      <c r="C1262" s="126">
        <v>0.8</v>
      </c>
      <c r="D1262" s="48" t="s">
        <v>547</v>
      </c>
      <c r="E1262" s="32" t="s">
        <v>549</v>
      </c>
      <c r="F1262" s="32"/>
      <c r="G1262" s="32"/>
      <c r="H1262" s="50">
        <f>H1248</f>
        <v>36000</v>
      </c>
      <c r="I1262" s="51">
        <f>+C1262*H1262</f>
        <v>28800</v>
      </c>
      <c r="J1262" s="45"/>
    </row>
    <row r="1263" spans="1:10" ht="15">
      <c r="A1263" s="32"/>
      <c r="B1263" s="337"/>
      <c r="C1263" s="126">
        <v>2</v>
      </c>
      <c r="D1263" s="48" t="s">
        <v>547</v>
      </c>
      <c r="E1263" s="32" t="s">
        <v>548</v>
      </c>
      <c r="F1263" s="32"/>
      <c r="G1263" s="32"/>
      <c r="H1263" s="50">
        <f>H1249</f>
        <v>51000</v>
      </c>
      <c r="I1263" s="51">
        <f>+C1263*H1263</f>
        <v>102000</v>
      </c>
      <c r="J1263" s="45"/>
    </row>
    <row r="1264" spans="1:10" ht="15">
      <c r="A1264" s="32"/>
      <c r="B1264" s="337"/>
      <c r="C1264" s="126">
        <v>0.2</v>
      </c>
      <c r="D1264" s="48" t="s">
        <v>547</v>
      </c>
      <c r="E1264" s="32" t="s">
        <v>550</v>
      </c>
      <c r="F1264" s="32"/>
      <c r="G1264" s="32"/>
      <c r="H1264" s="50">
        <f>H1250</f>
        <v>54000</v>
      </c>
      <c r="I1264" s="51">
        <f>+C1264*H1264</f>
        <v>10800</v>
      </c>
      <c r="J1264" s="45"/>
    </row>
    <row r="1265" spans="1:10" ht="15">
      <c r="A1265" s="32"/>
      <c r="B1265" s="337"/>
      <c r="C1265" s="126">
        <v>0.04</v>
      </c>
      <c r="D1265" s="48" t="s">
        <v>547</v>
      </c>
      <c r="E1265" s="32" t="s">
        <v>551</v>
      </c>
      <c r="F1265" s="32"/>
      <c r="G1265" s="32"/>
      <c r="H1265" s="50">
        <f>H1251</f>
        <v>48000</v>
      </c>
      <c r="I1265" s="51">
        <f>+C1265*H1265</f>
        <v>1920</v>
      </c>
      <c r="J1265" s="45"/>
    </row>
    <row r="1266" spans="1:10" ht="12" customHeight="1">
      <c r="A1266" s="32"/>
      <c r="B1266" s="337"/>
      <c r="C1266" s="126"/>
      <c r="D1266" s="48"/>
      <c r="E1266" s="32"/>
      <c r="F1266" s="32"/>
      <c r="G1266" s="32"/>
      <c r="H1266" s="431" t="s">
        <v>1117</v>
      </c>
      <c r="I1266" s="139">
        <f>SUM(I1262:I1265)</f>
        <v>143520</v>
      </c>
      <c r="J1266" s="45"/>
    </row>
    <row r="1267" spans="1:10" ht="4.5" customHeight="1">
      <c r="A1267" s="32"/>
      <c r="B1267" s="337"/>
      <c r="C1267" s="126"/>
      <c r="D1267" s="48"/>
      <c r="E1267" s="32"/>
      <c r="F1267" s="32"/>
      <c r="G1267" s="32"/>
      <c r="H1267" s="431"/>
      <c r="I1267" s="51"/>
      <c r="J1267" s="45"/>
    </row>
    <row r="1268" spans="1:10" ht="15">
      <c r="A1268" s="32"/>
      <c r="B1268" s="337"/>
      <c r="C1268" s="126"/>
      <c r="D1268" s="48"/>
      <c r="E1268" s="32"/>
      <c r="F1268" s="32"/>
      <c r="G1268" s="32"/>
      <c r="H1268" s="431" t="s">
        <v>1120</v>
      </c>
      <c r="I1268" s="432">
        <f>ROUNDDOWN(J1268,-1)</f>
        <v>543300</v>
      </c>
      <c r="J1268" s="429">
        <f>SUM(I1258:I1266)/2</f>
        <v>543300</v>
      </c>
    </row>
    <row r="1269" spans="1:10" ht="4.5" customHeight="1">
      <c r="A1269" s="32"/>
      <c r="B1269" s="337"/>
      <c r="C1269" s="126"/>
      <c r="D1269" s="48"/>
      <c r="E1269" s="32"/>
      <c r="F1269" s="32"/>
      <c r="G1269" s="32"/>
      <c r="H1269" s="40"/>
      <c r="I1269" s="32"/>
      <c r="J1269" s="45"/>
    </row>
    <row r="1270" spans="1:10" ht="15">
      <c r="A1270" s="32"/>
      <c r="B1270" s="337" t="s">
        <v>388</v>
      </c>
      <c r="C1270" s="126"/>
      <c r="D1270" s="43"/>
      <c r="E1270" s="44" t="s">
        <v>878</v>
      </c>
      <c r="F1270" s="32"/>
      <c r="G1270" s="32"/>
      <c r="H1270" s="40"/>
      <c r="I1270" s="45"/>
      <c r="J1270" s="45"/>
    </row>
    <row r="1271" spans="1:10" ht="15">
      <c r="A1271" s="32"/>
      <c r="B1271" s="337"/>
      <c r="C1271" s="362" t="s">
        <v>1404</v>
      </c>
      <c r="D1271" s="43"/>
      <c r="E1271" s="44"/>
      <c r="F1271" s="32"/>
      <c r="G1271" s="32"/>
      <c r="H1271" s="40"/>
      <c r="I1271" s="45"/>
      <c r="J1271" s="45"/>
    </row>
    <row r="1272" spans="1:10" ht="15">
      <c r="A1272" s="32"/>
      <c r="B1272" s="337"/>
      <c r="C1272" s="126">
        <v>0.064</v>
      </c>
      <c r="D1272" s="48" t="s">
        <v>916</v>
      </c>
      <c r="E1272" s="32" t="s">
        <v>879</v>
      </c>
      <c r="F1272" s="32"/>
      <c r="G1272" s="32"/>
      <c r="H1272" s="40">
        <f>'daftar harga bahan'!F129</f>
        <v>16844000</v>
      </c>
      <c r="I1272" s="51">
        <f>+C1272*H1272</f>
        <v>1078016</v>
      </c>
      <c r="J1272" s="45"/>
    </row>
    <row r="1273" spans="1:10" ht="15">
      <c r="A1273" s="32"/>
      <c r="B1273" s="337"/>
      <c r="C1273" s="126">
        <v>0.5</v>
      </c>
      <c r="D1273" s="48" t="s">
        <v>306</v>
      </c>
      <c r="E1273" s="32" t="s">
        <v>779</v>
      </c>
      <c r="F1273" s="32"/>
      <c r="G1273" s="32"/>
      <c r="H1273" s="50">
        <f>'daftar harga bahan'!F431</f>
        <v>20100</v>
      </c>
      <c r="I1273" s="51">
        <f>+C1273*H1273</f>
        <v>10050</v>
      </c>
      <c r="J1273" s="45"/>
    </row>
    <row r="1274" spans="1:10" ht="15.75" customHeight="1">
      <c r="A1274" s="32"/>
      <c r="B1274" s="337"/>
      <c r="C1274" s="126"/>
      <c r="D1274" s="48"/>
      <c r="E1274" s="32"/>
      <c r="F1274" s="32"/>
      <c r="G1274" s="32"/>
      <c r="H1274" s="431" t="s">
        <v>1115</v>
      </c>
      <c r="I1274" s="139">
        <f>SUM(I1272:I1273)</f>
        <v>1088066</v>
      </c>
      <c r="J1274" s="45"/>
    </row>
    <row r="1275" spans="1:10" ht="15">
      <c r="A1275" s="32"/>
      <c r="B1275" s="337"/>
      <c r="C1275" s="434" t="s">
        <v>1116</v>
      </c>
      <c r="D1275" s="48"/>
      <c r="E1275" s="32"/>
      <c r="F1275" s="32"/>
      <c r="G1275" s="32"/>
      <c r="H1275" s="40"/>
      <c r="I1275" s="32"/>
      <c r="J1275" s="45"/>
    </row>
    <row r="1276" spans="1:10" ht="15">
      <c r="A1276" s="32"/>
      <c r="B1276" s="337"/>
      <c r="C1276" s="126">
        <v>1</v>
      </c>
      <c r="D1276" s="48" t="s">
        <v>547</v>
      </c>
      <c r="E1276" s="32" t="s">
        <v>549</v>
      </c>
      <c r="F1276" s="32"/>
      <c r="G1276" s="32"/>
      <c r="H1276" s="40">
        <f>H1262</f>
        <v>36000</v>
      </c>
      <c r="I1276" s="51">
        <f>+C1276*H1276</f>
        <v>36000</v>
      </c>
      <c r="J1276" s="45"/>
    </row>
    <row r="1277" spans="1:10" ht="15">
      <c r="A1277" s="32"/>
      <c r="B1277" s="337"/>
      <c r="C1277" s="126">
        <v>3</v>
      </c>
      <c r="D1277" s="48" t="s">
        <v>547</v>
      </c>
      <c r="E1277" s="32" t="s">
        <v>548</v>
      </c>
      <c r="F1277" s="32"/>
      <c r="G1277" s="32"/>
      <c r="H1277" s="40">
        <f>H1263</f>
        <v>51000</v>
      </c>
      <c r="I1277" s="51">
        <f>+C1277*H1277</f>
        <v>153000</v>
      </c>
      <c r="J1277" s="45"/>
    </row>
    <row r="1278" spans="1:10" ht="15">
      <c r="A1278" s="32"/>
      <c r="B1278" s="337"/>
      <c r="C1278" s="126">
        <v>0.3</v>
      </c>
      <c r="D1278" s="48" t="s">
        <v>547</v>
      </c>
      <c r="E1278" s="32" t="s">
        <v>550</v>
      </c>
      <c r="F1278" s="32"/>
      <c r="G1278" s="32"/>
      <c r="H1278" s="40">
        <f>H1264</f>
        <v>54000</v>
      </c>
      <c r="I1278" s="51">
        <f>+C1278*H1278</f>
        <v>16200</v>
      </c>
      <c r="J1278" s="45"/>
    </row>
    <row r="1279" spans="1:10" ht="15">
      <c r="A1279" s="32"/>
      <c r="B1279" s="337"/>
      <c r="C1279" s="126">
        <v>0.3</v>
      </c>
      <c r="D1279" s="48" t="s">
        <v>547</v>
      </c>
      <c r="E1279" s="32" t="s">
        <v>551</v>
      </c>
      <c r="F1279" s="32"/>
      <c r="G1279" s="32"/>
      <c r="H1279" s="40">
        <f>H1265</f>
        <v>48000</v>
      </c>
      <c r="I1279" s="51">
        <f>+C1279*H1279</f>
        <v>14400</v>
      </c>
      <c r="J1279" s="45"/>
    </row>
    <row r="1280" spans="1:10" ht="15">
      <c r="A1280" s="32"/>
      <c r="B1280" s="337"/>
      <c r="C1280" s="126"/>
      <c r="D1280" s="48"/>
      <c r="E1280" s="32"/>
      <c r="F1280" s="32"/>
      <c r="G1280" s="32"/>
      <c r="H1280" s="431" t="s">
        <v>1117</v>
      </c>
      <c r="I1280" s="139">
        <f>SUM(I1276:I1279)</f>
        <v>219600</v>
      </c>
      <c r="J1280" s="45"/>
    </row>
    <row r="1281" spans="1:10" ht="6" customHeight="1">
      <c r="A1281" s="32"/>
      <c r="B1281" s="337"/>
      <c r="C1281" s="126"/>
      <c r="D1281" s="48"/>
      <c r="E1281" s="32"/>
      <c r="F1281" s="32"/>
      <c r="G1281" s="32"/>
      <c r="H1281" s="431"/>
      <c r="I1281" s="51"/>
      <c r="J1281" s="45"/>
    </row>
    <row r="1282" spans="1:10" ht="15">
      <c r="A1282" s="32"/>
      <c r="B1282" s="337"/>
      <c r="C1282" s="126"/>
      <c r="D1282" s="48"/>
      <c r="E1282" s="32"/>
      <c r="F1282" s="32"/>
      <c r="G1282" s="32"/>
      <c r="H1282" s="431" t="s">
        <v>1120</v>
      </c>
      <c r="I1282" s="432">
        <f>ROUNDDOWN(J1282,)</f>
        <v>1307666</v>
      </c>
      <c r="J1282" s="139">
        <f>SUM(I1272:I1280)/2</f>
        <v>1307666</v>
      </c>
    </row>
    <row r="1283" spans="1:10" ht="6" customHeight="1">
      <c r="A1283" s="32"/>
      <c r="B1283" s="337"/>
      <c r="C1283" s="126"/>
      <c r="D1283" s="48"/>
      <c r="E1283" s="32"/>
      <c r="F1283" s="32"/>
      <c r="G1283" s="32"/>
      <c r="H1283" s="40"/>
      <c r="I1283" s="32"/>
      <c r="J1283" s="45"/>
    </row>
    <row r="1284" spans="1:10" ht="15">
      <c r="A1284" s="32"/>
      <c r="B1284" s="337" t="s">
        <v>389</v>
      </c>
      <c r="C1284" s="126"/>
      <c r="D1284" s="43"/>
      <c r="E1284" s="44" t="s">
        <v>613</v>
      </c>
      <c r="F1284" s="32"/>
      <c r="G1284" s="32"/>
      <c r="H1284" s="40"/>
      <c r="I1284" s="45"/>
      <c r="J1284" s="45"/>
    </row>
    <row r="1285" spans="1:10" ht="15">
      <c r="A1285" s="32"/>
      <c r="B1285" s="337"/>
      <c r="C1285" s="362" t="s">
        <v>1404</v>
      </c>
      <c r="D1285" s="43"/>
      <c r="E1285" s="44"/>
      <c r="F1285" s="32"/>
      <c r="G1285" s="32"/>
      <c r="H1285" s="40"/>
      <c r="I1285" s="45"/>
      <c r="J1285" s="45"/>
    </row>
    <row r="1286" spans="1:10" ht="15">
      <c r="A1286" s="32"/>
      <c r="B1286" s="337"/>
      <c r="C1286" s="126">
        <v>0.025</v>
      </c>
      <c r="D1286" s="48" t="s">
        <v>916</v>
      </c>
      <c r="E1286" s="32" t="s">
        <v>669</v>
      </c>
      <c r="F1286" s="32"/>
      <c r="G1286" s="32"/>
      <c r="H1286" s="50">
        <f>'daftar harga bahan'!F137</f>
        <v>11250000</v>
      </c>
      <c r="I1286" s="51">
        <f>+C1286*H1286</f>
        <v>281250</v>
      </c>
      <c r="J1286" s="45"/>
    </row>
    <row r="1287" spans="1:10" ht="15">
      <c r="A1287" s="32"/>
      <c r="B1287" s="337"/>
      <c r="C1287" s="126">
        <v>0.03</v>
      </c>
      <c r="D1287" s="48" t="s">
        <v>315</v>
      </c>
      <c r="E1287" s="32" t="s">
        <v>778</v>
      </c>
      <c r="F1287" s="32"/>
      <c r="G1287" s="32"/>
      <c r="H1287" s="50">
        <f>+'daftar harga bahan'!F426</f>
        <v>17500</v>
      </c>
      <c r="I1287" s="51">
        <f>+C1287*H1287</f>
        <v>525</v>
      </c>
      <c r="J1287" s="45"/>
    </row>
    <row r="1288" spans="1:10" ht="15">
      <c r="A1288" s="32"/>
      <c r="B1288" s="337"/>
      <c r="C1288" s="126">
        <v>0.5</v>
      </c>
      <c r="D1288" s="48" t="s">
        <v>315</v>
      </c>
      <c r="E1288" s="32" t="s">
        <v>779</v>
      </c>
      <c r="F1288" s="32"/>
      <c r="G1288" s="32"/>
      <c r="H1288" s="50">
        <f>+'daftar harga bahan'!F431</f>
        <v>20100</v>
      </c>
      <c r="I1288" s="51">
        <f>+C1288*H1288</f>
        <v>10050</v>
      </c>
      <c r="J1288" s="45"/>
    </row>
    <row r="1289" spans="1:10" ht="15">
      <c r="A1289" s="32"/>
      <c r="B1289" s="337"/>
      <c r="C1289" s="126">
        <v>1</v>
      </c>
      <c r="D1289" s="48" t="s">
        <v>594</v>
      </c>
      <c r="E1289" s="32" t="s">
        <v>1447</v>
      </c>
      <c r="F1289" s="32"/>
      <c r="G1289" s="32"/>
      <c r="H1289" s="50">
        <f>'daftar harga bahan'!F307</f>
        <v>108000</v>
      </c>
      <c r="I1289" s="51">
        <f>+C1289*H1289</f>
        <v>108000</v>
      </c>
      <c r="J1289" s="45"/>
    </row>
    <row r="1290" spans="1:10" ht="15">
      <c r="A1290" s="32"/>
      <c r="B1290" s="337"/>
      <c r="C1290" s="126"/>
      <c r="D1290" s="48"/>
      <c r="E1290" s="32"/>
      <c r="F1290" s="32"/>
      <c r="G1290" s="32"/>
      <c r="H1290" s="431" t="s">
        <v>1115</v>
      </c>
      <c r="I1290" s="139">
        <f>SUM(I1286:I1289)</f>
        <v>399825</v>
      </c>
      <c r="J1290" s="45"/>
    </row>
    <row r="1291" spans="1:10" ht="15">
      <c r="A1291" s="32"/>
      <c r="B1291" s="337"/>
      <c r="C1291" s="434" t="s">
        <v>1116</v>
      </c>
      <c r="D1291" s="48"/>
      <c r="E1291" s="32"/>
      <c r="F1291" s="32"/>
      <c r="G1291" s="32"/>
      <c r="H1291" s="40"/>
      <c r="I1291" s="32"/>
      <c r="J1291" s="45"/>
    </row>
    <row r="1292" spans="1:10" ht="15">
      <c r="A1292" s="32"/>
      <c r="B1292" s="337"/>
      <c r="C1292" s="126">
        <v>0.6</v>
      </c>
      <c r="D1292" s="48" t="s">
        <v>547</v>
      </c>
      <c r="E1292" s="32" t="s">
        <v>549</v>
      </c>
      <c r="F1292" s="32"/>
      <c r="G1292" s="32"/>
      <c r="H1292" s="50">
        <f>H1276</f>
        <v>36000</v>
      </c>
      <c r="I1292" s="51">
        <f>+C1292*H1292</f>
        <v>21600</v>
      </c>
      <c r="J1292" s="45"/>
    </row>
    <row r="1293" spans="1:10" ht="15">
      <c r="A1293" s="32"/>
      <c r="B1293" s="337"/>
      <c r="C1293" s="126">
        <v>2</v>
      </c>
      <c r="D1293" s="48" t="s">
        <v>547</v>
      </c>
      <c r="E1293" s="32" t="s">
        <v>548</v>
      </c>
      <c r="F1293" s="32"/>
      <c r="G1293" s="32"/>
      <c r="H1293" s="50">
        <f>H1277</f>
        <v>51000</v>
      </c>
      <c r="I1293" s="51">
        <f>+C1293*H1293</f>
        <v>102000</v>
      </c>
      <c r="J1293" s="45"/>
    </row>
    <row r="1294" spans="1:10" ht="15">
      <c r="A1294" s="32"/>
      <c r="B1294" s="337"/>
      <c r="C1294" s="126">
        <v>0.2</v>
      </c>
      <c r="D1294" s="48" t="s">
        <v>547</v>
      </c>
      <c r="E1294" s="32" t="s">
        <v>550</v>
      </c>
      <c r="F1294" s="32"/>
      <c r="G1294" s="32"/>
      <c r="H1294" s="50">
        <f>H1278</f>
        <v>54000</v>
      </c>
      <c r="I1294" s="51">
        <f>+C1294*H1294</f>
        <v>10800</v>
      </c>
      <c r="J1294" s="45"/>
    </row>
    <row r="1295" spans="1:10" ht="15">
      <c r="A1295" s="32"/>
      <c r="B1295" s="337"/>
      <c r="C1295" s="126">
        <v>0.04</v>
      </c>
      <c r="D1295" s="48" t="s">
        <v>547</v>
      </c>
      <c r="E1295" s="32" t="s">
        <v>551</v>
      </c>
      <c r="F1295" s="32"/>
      <c r="G1295" s="32"/>
      <c r="H1295" s="50">
        <f>H1279</f>
        <v>48000</v>
      </c>
      <c r="I1295" s="51">
        <f>+C1295*H1295</f>
        <v>1920</v>
      </c>
      <c r="J1295" s="45"/>
    </row>
    <row r="1296" spans="1:10" ht="15">
      <c r="A1296" s="32"/>
      <c r="B1296" s="337"/>
      <c r="C1296" s="126"/>
      <c r="D1296" s="48"/>
      <c r="E1296" s="32"/>
      <c r="F1296" s="32"/>
      <c r="G1296" s="32"/>
      <c r="H1296" s="431" t="s">
        <v>1117</v>
      </c>
      <c r="I1296" s="139">
        <f>SUM(I1292:I1295)</f>
        <v>136320</v>
      </c>
      <c r="J1296" s="45"/>
    </row>
    <row r="1297" spans="1:10" ht="6" customHeight="1">
      <c r="A1297" s="32"/>
      <c r="B1297" s="337"/>
      <c r="C1297" s="126"/>
      <c r="D1297" s="48"/>
      <c r="E1297" s="32"/>
      <c r="F1297" s="32"/>
      <c r="G1297" s="32"/>
      <c r="H1297" s="431"/>
      <c r="I1297" s="51"/>
      <c r="J1297" s="45"/>
    </row>
    <row r="1298" spans="1:10" ht="15">
      <c r="A1298" s="32"/>
      <c r="B1298" s="337"/>
      <c r="C1298" s="126"/>
      <c r="D1298" s="48"/>
      <c r="E1298" s="32"/>
      <c r="F1298" s="32"/>
      <c r="G1298" s="32"/>
      <c r="H1298" s="431" t="s">
        <v>1120</v>
      </c>
      <c r="I1298" s="432">
        <f>ROUNDDOWN(J1298,)</f>
        <v>536145</v>
      </c>
      <c r="J1298" s="139">
        <f>SUM(I1286:I1296)/2</f>
        <v>536145</v>
      </c>
    </row>
    <row r="1299" spans="1:10" ht="6.75" customHeight="1">
      <c r="A1299" s="32"/>
      <c r="C1299" s="126"/>
      <c r="D1299" s="55"/>
      <c r="E1299" s="55"/>
      <c r="F1299" s="55"/>
      <c r="G1299" s="55"/>
      <c r="H1299" s="55"/>
      <c r="I1299" s="55"/>
      <c r="J1299" s="45"/>
    </row>
    <row r="1300" spans="1:10" ht="15">
      <c r="A1300" s="55"/>
      <c r="B1300" s="337" t="s">
        <v>390</v>
      </c>
      <c r="C1300" s="126"/>
      <c r="D1300" s="43"/>
      <c r="E1300" s="44" t="s">
        <v>614</v>
      </c>
      <c r="F1300" s="32"/>
      <c r="G1300" s="32"/>
      <c r="H1300" s="40"/>
      <c r="I1300" s="45"/>
      <c r="J1300" s="45"/>
    </row>
    <row r="1301" spans="1:10" ht="15">
      <c r="A1301" s="55"/>
      <c r="B1301" s="337"/>
      <c r="C1301" s="362" t="s">
        <v>1404</v>
      </c>
      <c r="D1301" s="43"/>
      <c r="E1301" s="44"/>
      <c r="F1301" s="32"/>
      <c r="G1301" s="32"/>
      <c r="H1301" s="40"/>
      <c r="I1301" s="45"/>
      <c r="J1301" s="45"/>
    </row>
    <row r="1302" spans="1:10" ht="15">
      <c r="A1302" s="55"/>
      <c r="B1302" s="337"/>
      <c r="C1302" s="126">
        <v>0.0256</v>
      </c>
      <c r="D1302" s="48" t="s">
        <v>916</v>
      </c>
      <c r="E1302" s="32" t="s">
        <v>669</v>
      </c>
      <c r="F1302" s="32"/>
      <c r="G1302" s="32"/>
      <c r="H1302" s="50">
        <f>H1286</f>
        <v>11250000</v>
      </c>
      <c r="I1302" s="51">
        <f>+C1302*H1302</f>
        <v>288000</v>
      </c>
      <c r="J1302" s="45"/>
    </row>
    <row r="1303" spans="1:10" ht="15">
      <c r="A1303" s="55"/>
      <c r="B1303" s="337"/>
      <c r="C1303" s="126">
        <v>0.03</v>
      </c>
      <c r="D1303" s="48" t="s">
        <v>315</v>
      </c>
      <c r="E1303" s="32" t="s">
        <v>778</v>
      </c>
      <c r="F1303" s="32"/>
      <c r="G1303" s="32"/>
      <c r="H1303" s="50">
        <f>+'daftar harga bahan'!F426</f>
        <v>17500</v>
      </c>
      <c r="I1303" s="51">
        <f>+C1303*H1303</f>
        <v>525</v>
      </c>
      <c r="J1303" s="45"/>
    </row>
    <row r="1304" spans="1:10" ht="15">
      <c r="A1304" s="55"/>
      <c r="C1304" s="126">
        <v>0.5</v>
      </c>
      <c r="D1304" s="359" t="s">
        <v>315</v>
      </c>
      <c r="E1304" s="45" t="s">
        <v>779</v>
      </c>
      <c r="F1304" s="45"/>
      <c r="G1304" s="45"/>
      <c r="H1304" s="50">
        <f>'daftar harga bahan'!F431</f>
        <v>20100</v>
      </c>
      <c r="I1304" s="51">
        <f>+C1304*H1304</f>
        <v>10050</v>
      </c>
      <c r="J1304" s="45"/>
    </row>
    <row r="1305" spans="1:10" ht="15">
      <c r="A1305" s="55"/>
      <c r="B1305" s="337"/>
      <c r="C1305" s="126">
        <v>1</v>
      </c>
      <c r="D1305" s="48" t="s">
        <v>594</v>
      </c>
      <c r="E1305" s="32" t="s">
        <v>1447</v>
      </c>
      <c r="F1305" s="32"/>
      <c r="G1305" s="32"/>
      <c r="H1305" s="50">
        <f>H1289</f>
        <v>108000</v>
      </c>
      <c r="I1305" s="51">
        <f>+C1305*H1305</f>
        <v>108000</v>
      </c>
      <c r="J1305" s="45"/>
    </row>
    <row r="1306" spans="1:10" ht="15">
      <c r="A1306" s="55"/>
      <c r="B1306" s="337"/>
      <c r="C1306" s="126"/>
      <c r="D1306" s="48"/>
      <c r="E1306" s="32"/>
      <c r="F1306" s="32"/>
      <c r="G1306" s="32"/>
      <c r="H1306" s="431" t="s">
        <v>1115</v>
      </c>
      <c r="I1306" s="139">
        <f>SUM(I1302:I1305)</f>
        <v>406575</v>
      </c>
      <c r="J1306" s="45"/>
    </row>
    <row r="1307" spans="1:10" ht="15">
      <c r="A1307" s="55"/>
      <c r="B1307" s="337"/>
      <c r="C1307" s="434" t="s">
        <v>1116</v>
      </c>
      <c r="D1307" s="48"/>
      <c r="E1307" s="32"/>
      <c r="F1307" s="32"/>
      <c r="G1307" s="32"/>
      <c r="H1307" s="40"/>
      <c r="I1307" s="51"/>
      <c r="J1307" s="45"/>
    </row>
    <row r="1308" spans="1:10" ht="15">
      <c r="A1308" s="55"/>
      <c r="B1308" s="337"/>
      <c r="C1308" s="126">
        <v>0.8</v>
      </c>
      <c r="D1308" s="48" t="s">
        <v>547</v>
      </c>
      <c r="E1308" s="32" t="s">
        <v>549</v>
      </c>
      <c r="F1308" s="32"/>
      <c r="G1308" s="32"/>
      <c r="H1308" s="50">
        <f>H1292</f>
        <v>36000</v>
      </c>
      <c r="I1308" s="51">
        <f>+C1308*H1308</f>
        <v>28800</v>
      </c>
      <c r="J1308" s="45"/>
    </row>
    <row r="1309" spans="1:10" ht="15">
      <c r="A1309" s="55"/>
      <c r="B1309" s="337"/>
      <c r="C1309" s="126">
        <v>2</v>
      </c>
      <c r="D1309" s="48" t="s">
        <v>547</v>
      </c>
      <c r="E1309" s="32" t="s">
        <v>548</v>
      </c>
      <c r="F1309" s="32"/>
      <c r="G1309" s="32"/>
      <c r="H1309" s="50">
        <f>H1293</f>
        <v>51000</v>
      </c>
      <c r="I1309" s="51">
        <f>+C1309*H1309</f>
        <v>102000</v>
      </c>
      <c r="J1309" s="45"/>
    </row>
    <row r="1310" spans="1:10" ht="15">
      <c r="A1310" s="55"/>
      <c r="B1310" s="337"/>
      <c r="C1310" s="126">
        <v>0.2</v>
      </c>
      <c r="D1310" s="48" t="s">
        <v>547</v>
      </c>
      <c r="E1310" s="32" t="s">
        <v>550</v>
      </c>
      <c r="F1310" s="32"/>
      <c r="G1310" s="32"/>
      <c r="H1310" s="50">
        <f>H1294</f>
        <v>54000</v>
      </c>
      <c r="I1310" s="51">
        <f>+C1310*H1310</f>
        <v>10800</v>
      </c>
      <c r="J1310" s="45"/>
    </row>
    <row r="1311" spans="1:10" ht="15">
      <c r="A1311" s="55"/>
      <c r="B1311" s="337"/>
      <c r="C1311" s="126">
        <v>0.04</v>
      </c>
      <c r="D1311" s="48" t="s">
        <v>547</v>
      </c>
      <c r="E1311" s="32" t="s">
        <v>551</v>
      </c>
      <c r="F1311" s="32"/>
      <c r="G1311" s="32"/>
      <c r="H1311" s="50">
        <f>H1295</f>
        <v>48000</v>
      </c>
      <c r="I1311" s="51">
        <f>+C1311*H1311</f>
        <v>1920</v>
      </c>
      <c r="J1311" s="45"/>
    </row>
    <row r="1312" spans="1:10" ht="15">
      <c r="A1312" s="55"/>
      <c r="B1312" s="337"/>
      <c r="C1312" s="126"/>
      <c r="D1312" s="48"/>
      <c r="E1312" s="32"/>
      <c r="F1312" s="32"/>
      <c r="G1312" s="32"/>
      <c r="H1312" s="431" t="s">
        <v>1117</v>
      </c>
      <c r="I1312" s="139">
        <f>SUM(I1308:I1311)</f>
        <v>143520</v>
      </c>
      <c r="J1312" s="45"/>
    </row>
    <row r="1313" spans="1:10" ht="6.75" customHeight="1">
      <c r="A1313" s="55"/>
      <c r="B1313" s="337"/>
      <c r="C1313" s="126"/>
      <c r="D1313" s="48"/>
      <c r="E1313" s="32"/>
      <c r="F1313" s="32"/>
      <c r="G1313" s="32"/>
      <c r="H1313" s="431"/>
      <c r="I1313" s="51"/>
      <c r="J1313" s="45"/>
    </row>
    <row r="1314" spans="1:10" ht="15">
      <c r="A1314" s="55"/>
      <c r="B1314" s="337"/>
      <c r="C1314" s="126"/>
      <c r="D1314" s="48"/>
      <c r="E1314" s="32"/>
      <c r="F1314" s="32"/>
      <c r="G1314" s="32"/>
      <c r="H1314" s="431" t="s">
        <v>1120</v>
      </c>
      <c r="I1314" s="432">
        <f>ROUNDDOWN(J1314,)</f>
        <v>550095</v>
      </c>
      <c r="J1314" s="139">
        <f>SUM(I1302:I1312)/2</f>
        <v>550095</v>
      </c>
    </row>
    <row r="1315" spans="1:10" ht="6" customHeight="1">
      <c r="A1315" s="55"/>
      <c r="B1315" s="337"/>
      <c r="C1315" s="126"/>
      <c r="D1315" s="48"/>
      <c r="E1315" s="32"/>
      <c r="F1315" s="32"/>
      <c r="G1315" s="32"/>
      <c r="H1315" s="50"/>
      <c r="I1315" s="32"/>
      <c r="J1315" s="45"/>
    </row>
    <row r="1316" spans="1:10" ht="15">
      <c r="A1316" s="55"/>
      <c r="B1316" s="337" t="s">
        <v>391</v>
      </c>
      <c r="C1316" s="126"/>
      <c r="D1316" s="43"/>
      <c r="E1316" s="44" t="s">
        <v>880</v>
      </c>
      <c r="F1316" s="32"/>
      <c r="G1316" s="32"/>
      <c r="H1316" s="40"/>
      <c r="I1316" s="45"/>
      <c r="J1316" s="45"/>
    </row>
    <row r="1317" spans="1:10" ht="15">
      <c r="A1317" s="55"/>
      <c r="B1317" s="337"/>
      <c r="C1317" s="362" t="s">
        <v>1404</v>
      </c>
      <c r="D1317" s="43"/>
      <c r="E1317" s="44"/>
      <c r="F1317" s="32"/>
      <c r="G1317" s="32"/>
      <c r="H1317" s="40"/>
      <c r="I1317" s="45"/>
      <c r="J1317" s="45"/>
    </row>
    <row r="1318" spans="1:10" ht="15">
      <c r="A1318" s="55"/>
      <c r="B1318" s="337"/>
      <c r="C1318" s="126">
        <v>0.06</v>
      </c>
      <c r="D1318" s="48" t="s">
        <v>916</v>
      </c>
      <c r="E1318" s="32" t="s">
        <v>879</v>
      </c>
      <c r="F1318" s="32"/>
      <c r="G1318" s="32"/>
      <c r="H1318" s="50">
        <f>'daftar harga bahan'!F129</f>
        <v>16844000</v>
      </c>
      <c r="I1318" s="51">
        <f>+C1318*H1318</f>
        <v>1010640</v>
      </c>
      <c r="J1318" s="45"/>
    </row>
    <row r="1319" spans="1:10" ht="15">
      <c r="A1319" s="55"/>
      <c r="B1319" s="337"/>
      <c r="C1319" s="126">
        <v>0.15</v>
      </c>
      <c r="D1319" s="48" t="s">
        <v>315</v>
      </c>
      <c r="E1319" s="32" t="s">
        <v>778</v>
      </c>
      <c r="F1319" s="32"/>
      <c r="G1319" s="32"/>
      <c r="H1319" s="50">
        <f>+'daftar harga bahan'!F426</f>
        <v>17500</v>
      </c>
      <c r="I1319" s="51">
        <f>+C1319*H1319</f>
        <v>2625</v>
      </c>
      <c r="J1319" s="45"/>
    </row>
    <row r="1320" spans="1:10" ht="15">
      <c r="A1320" s="55"/>
      <c r="B1320" s="337"/>
      <c r="C1320" s="126"/>
      <c r="D1320" s="48"/>
      <c r="E1320" s="32"/>
      <c r="F1320" s="32"/>
      <c r="G1320" s="32"/>
      <c r="H1320" s="431" t="s">
        <v>1115</v>
      </c>
      <c r="I1320" s="139">
        <f>SUM(I1318:I1319)</f>
        <v>1013265</v>
      </c>
      <c r="J1320" s="45"/>
    </row>
    <row r="1321" spans="1:10" ht="15">
      <c r="A1321" s="55"/>
      <c r="B1321" s="337"/>
      <c r="C1321" s="434" t="s">
        <v>1116</v>
      </c>
      <c r="D1321" s="48"/>
      <c r="E1321" s="32"/>
      <c r="F1321" s="32"/>
      <c r="G1321" s="32"/>
      <c r="H1321" s="40"/>
      <c r="I1321" s="32"/>
      <c r="J1321" s="45"/>
    </row>
    <row r="1322" spans="1:10" ht="15">
      <c r="A1322" s="55"/>
      <c r="B1322" s="337"/>
      <c r="C1322" s="126">
        <v>0.5</v>
      </c>
      <c r="D1322" s="48" t="s">
        <v>547</v>
      </c>
      <c r="E1322" s="32" t="s">
        <v>549</v>
      </c>
      <c r="F1322" s="32"/>
      <c r="G1322" s="32"/>
      <c r="H1322" s="50">
        <f>H1308</f>
        <v>36000</v>
      </c>
      <c r="I1322" s="51">
        <f>+C1322*H1322</f>
        <v>18000</v>
      </c>
      <c r="J1322" s="45"/>
    </row>
    <row r="1323" spans="1:10" ht="15">
      <c r="A1323" s="55"/>
      <c r="B1323" s="337"/>
      <c r="C1323" s="126">
        <v>2</v>
      </c>
      <c r="D1323" s="48" t="s">
        <v>547</v>
      </c>
      <c r="E1323" s="32" t="s">
        <v>548</v>
      </c>
      <c r="F1323" s="32"/>
      <c r="G1323" s="32"/>
      <c r="H1323" s="50">
        <f>H1309</f>
        <v>51000</v>
      </c>
      <c r="I1323" s="51">
        <f>+C1323*H1323</f>
        <v>102000</v>
      </c>
      <c r="J1323" s="45"/>
    </row>
    <row r="1324" spans="1:10" ht="15">
      <c r="A1324" s="55"/>
      <c r="B1324" s="337"/>
      <c r="C1324" s="126">
        <v>0.2</v>
      </c>
      <c r="D1324" s="48" t="s">
        <v>547</v>
      </c>
      <c r="E1324" s="32" t="s">
        <v>550</v>
      </c>
      <c r="F1324" s="32"/>
      <c r="G1324" s="32"/>
      <c r="H1324" s="50">
        <f>H1310</f>
        <v>54000</v>
      </c>
      <c r="I1324" s="51">
        <f>+C1324*H1324</f>
        <v>10800</v>
      </c>
      <c r="J1324" s="45"/>
    </row>
    <row r="1325" spans="1:10" ht="15">
      <c r="A1325" s="55"/>
      <c r="B1325" s="337"/>
      <c r="C1325" s="126">
        <v>0.025</v>
      </c>
      <c r="D1325" s="48" t="s">
        <v>547</v>
      </c>
      <c r="E1325" s="32" t="s">
        <v>551</v>
      </c>
      <c r="F1325" s="32"/>
      <c r="G1325" s="32"/>
      <c r="H1325" s="50">
        <f>H1311</f>
        <v>48000</v>
      </c>
      <c r="I1325" s="51">
        <f>+C1325*H1325</f>
        <v>1200</v>
      </c>
      <c r="J1325" s="45"/>
    </row>
    <row r="1326" spans="1:10" ht="15">
      <c r="A1326" s="55"/>
      <c r="B1326" s="337"/>
      <c r="C1326" s="126"/>
      <c r="D1326" s="48"/>
      <c r="E1326" s="32"/>
      <c r="F1326" s="32"/>
      <c r="G1326" s="32"/>
      <c r="H1326" s="431" t="s">
        <v>1117</v>
      </c>
      <c r="I1326" s="139">
        <f>SUM(I1322:I1325)</f>
        <v>132000</v>
      </c>
      <c r="J1326" s="45"/>
    </row>
    <row r="1327" spans="1:10" ht="5.25" customHeight="1">
      <c r="A1327" s="55"/>
      <c r="B1327" s="337"/>
      <c r="C1327" s="126"/>
      <c r="D1327" s="48"/>
      <c r="E1327" s="32"/>
      <c r="F1327" s="32"/>
      <c r="G1327" s="32"/>
      <c r="H1327" s="431"/>
      <c r="I1327" s="51"/>
      <c r="J1327" s="45"/>
    </row>
    <row r="1328" spans="1:10" ht="15">
      <c r="A1328" s="55"/>
      <c r="B1328" s="337"/>
      <c r="C1328" s="126"/>
      <c r="D1328" s="48"/>
      <c r="E1328" s="32"/>
      <c r="F1328" s="32"/>
      <c r="G1328" s="32"/>
      <c r="H1328" s="431" t="s">
        <v>1120</v>
      </c>
      <c r="I1328" s="432">
        <f>ROUNDDOWN(J1328,)</f>
        <v>1145265</v>
      </c>
      <c r="J1328" s="139">
        <f>SUM(I1318:I1326)/2</f>
        <v>1145265</v>
      </c>
    </row>
    <row r="1329" spans="1:10" ht="6" customHeight="1">
      <c r="A1329" s="55"/>
      <c r="B1329" s="337"/>
      <c r="C1329" s="126"/>
      <c r="D1329" s="43"/>
      <c r="E1329" s="44"/>
      <c r="F1329" s="32"/>
      <c r="G1329" s="32"/>
      <c r="H1329" s="40"/>
      <c r="J1329" s="45"/>
    </row>
    <row r="1330" spans="1:10" ht="15">
      <c r="A1330" s="55"/>
      <c r="B1330" s="337" t="s">
        <v>392</v>
      </c>
      <c r="C1330" s="126"/>
      <c r="D1330" s="43"/>
      <c r="E1330" s="44" t="s">
        <v>615</v>
      </c>
      <c r="F1330" s="32"/>
      <c r="G1330" s="32"/>
      <c r="H1330" s="40"/>
      <c r="I1330" s="45"/>
      <c r="J1330" s="45"/>
    </row>
    <row r="1331" spans="1:10" ht="15">
      <c r="A1331" s="55"/>
      <c r="B1331" s="337"/>
      <c r="C1331" s="362" t="s">
        <v>1404</v>
      </c>
      <c r="D1331" s="43"/>
      <c r="E1331" s="44"/>
      <c r="F1331" s="32"/>
      <c r="G1331" s="32"/>
      <c r="H1331" s="40"/>
      <c r="I1331" s="45"/>
      <c r="J1331" s="45"/>
    </row>
    <row r="1332" spans="1:10" ht="15">
      <c r="A1332" s="55"/>
      <c r="B1332" s="337"/>
      <c r="C1332" s="126">
        <v>0.06</v>
      </c>
      <c r="D1332" s="48" t="s">
        <v>916</v>
      </c>
      <c r="E1332" s="32" t="s">
        <v>669</v>
      </c>
      <c r="F1332" s="32"/>
      <c r="G1332" s="32"/>
      <c r="H1332" s="50">
        <f>'daftar harga bahan'!F137</f>
        <v>11250000</v>
      </c>
      <c r="I1332" s="51">
        <f>+C1332*H1332</f>
        <v>675000</v>
      </c>
      <c r="J1332" s="45"/>
    </row>
    <row r="1333" spans="1:10" ht="15">
      <c r="A1333" s="55"/>
      <c r="B1333" s="337"/>
      <c r="C1333" s="126">
        <v>0.15</v>
      </c>
      <c r="D1333" s="48" t="s">
        <v>315</v>
      </c>
      <c r="E1333" s="32" t="s">
        <v>778</v>
      </c>
      <c r="F1333" s="32"/>
      <c r="G1333" s="32"/>
      <c r="H1333" s="50">
        <f>'daftar harga bahan'!F426</f>
        <v>17500</v>
      </c>
      <c r="I1333" s="51">
        <f>+C1333*H1333</f>
        <v>2625</v>
      </c>
      <c r="J1333" s="45"/>
    </row>
    <row r="1334" spans="1:10" ht="15">
      <c r="A1334" s="55"/>
      <c r="B1334" s="337"/>
      <c r="C1334" s="126"/>
      <c r="D1334" s="48"/>
      <c r="E1334" s="32"/>
      <c r="F1334" s="32"/>
      <c r="G1334" s="32"/>
      <c r="H1334" s="431" t="s">
        <v>1115</v>
      </c>
      <c r="I1334" s="139">
        <f>SUM(I1332:I1333)</f>
        <v>677625</v>
      </c>
      <c r="J1334" s="45"/>
    </row>
    <row r="1335" spans="1:10" ht="15">
      <c r="A1335" s="55"/>
      <c r="B1335" s="337"/>
      <c r="C1335" s="434" t="s">
        <v>1116</v>
      </c>
      <c r="D1335" s="48"/>
      <c r="E1335" s="32"/>
      <c r="F1335" s="32"/>
      <c r="G1335" s="32"/>
      <c r="H1335" s="40"/>
      <c r="I1335" s="51"/>
      <c r="J1335" s="45"/>
    </row>
    <row r="1336" spans="1:10" ht="15">
      <c r="A1336" s="55"/>
      <c r="B1336" s="337"/>
      <c r="C1336" s="126">
        <v>0.5</v>
      </c>
      <c r="D1336" s="48" t="s">
        <v>547</v>
      </c>
      <c r="E1336" s="32" t="s">
        <v>549</v>
      </c>
      <c r="F1336" s="32"/>
      <c r="G1336" s="32"/>
      <c r="H1336" s="50">
        <f>H1322</f>
        <v>36000</v>
      </c>
      <c r="I1336" s="51">
        <f>+C1336*H1336</f>
        <v>18000</v>
      </c>
      <c r="J1336" s="45"/>
    </row>
    <row r="1337" spans="1:10" ht="15">
      <c r="A1337" s="55"/>
      <c r="B1337" s="337"/>
      <c r="C1337" s="126">
        <v>2</v>
      </c>
      <c r="D1337" s="48" t="s">
        <v>547</v>
      </c>
      <c r="E1337" s="32" t="s">
        <v>548</v>
      </c>
      <c r="F1337" s="32"/>
      <c r="G1337" s="32"/>
      <c r="H1337" s="50">
        <f>H1323</f>
        <v>51000</v>
      </c>
      <c r="I1337" s="51">
        <f>+C1337*H1337</f>
        <v>102000</v>
      </c>
      <c r="J1337" s="45"/>
    </row>
    <row r="1338" spans="1:10" ht="15">
      <c r="A1338" s="55"/>
      <c r="B1338" s="337"/>
      <c r="C1338" s="126">
        <v>0.2</v>
      </c>
      <c r="D1338" s="48" t="s">
        <v>547</v>
      </c>
      <c r="E1338" s="32" t="s">
        <v>550</v>
      </c>
      <c r="F1338" s="32"/>
      <c r="G1338" s="32"/>
      <c r="H1338" s="50">
        <f>H1324</f>
        <v>54000</v>
      </c>
      <c r="I1338" s="51">
        <f>+C1338*H1338</f>
        <v>10800</v>
      </c>
      <c r="J1338" s="45"/>
    </row>
    <row r="1339" spans="1:10" ht="15">
      <c r="A1339" s="55"/>
      <c r="B1339" s="337"/>
      <c r="C1339" s="126">
        <v>0.025</v>
      </c>
      <c r="D1339" s="48" t="s">
        <v>547</v>
      </c>
      <c r="E1339" s="32" t="s">
        <v>551</v>
      </c>
      <c r="F1339" s="32"/>
      <c r="G1339" s="32"/>
      <c r="H1339" s="50">
        <f>H1325</f>
        <v>48000</v>
      </c>
      <c r="I1339" s="51">
        <f>+C1339*H1339</f>
        <v>1200</v>
      </c>
      <c r="J1339" s="45"/>
    </row>
    <row r="1340" spans="1:10" ht="15">
      <c r="A1340" s="55"/>
      <c r="B1340" s="337"/>
      <c r="C1340" s="126"/>
      <c r="D1340" s="48"/>
      <c r="E1340" s="32"/>
      <c r="F1340" s="32"/>
      <c r="G1340" s="32"/>
      <c r="H1340" s="431" t="s">
        <v>1117</v>
      </c>
      <c r="I1340" s="139">
        <f>SUM(I1336:I1339)</f>
        <v>132000</v>
      </c>
      <c r="J1340" s="45"/>
    </row>
    <row r="1341" spans="1:10" ht="6" customHeight="1">
      <c r="A1341" s="55"/>
      <c r="B1341" s="337"/>
      <c r="C1341" s="126"/>
      <c r="D1341" s="48"/>
      <c r="E1341" s="32"/>
      <c r="F1341" s="32"/>
      <c r="G1341" s="32"/>
      <c r="H1341" s="431"/>
      <c r="I1341" s="51"/>
      <c r="J1341" s="45"/>
    </row>
    <row r="1342" spans="1:10" ht="15">
      <c r="A1342" s="55"/>
      <c r="B1342" s="337"/>
      <c r="C1342" s="126"/>
      <c r="D1342" s="48"/>
      <c r="E1342" s="32"/>
      <c r="F1342" s="32"/>
      <c r="G1342" s="32"/>
      <c r="H1342" s="431" t="s">
        <v>1120</v>
      </c>
      <c r="I1342" s="432">
        <f>ROUNDDOWN(J1342,)</f>
        <v>809625</v>
      </c>
      <c r="J1342" s="139">
        <f>SUM(I1332:I1340)/2</f>
        <v>809625</v>
      </c>
    </row>
    <row r="1343" spans="1:10" ht="6.75" customHeight="1">
      <c r="A1343" s="55"/>
      <c r="B1343" s="337"/>
      <c r="C1343" s="126"/>
      <c r="D1343" s="32"/>
      <c r="E1343" s="32"/>
      <c r="F1343" s="32"/>
      <c r="G1343" s="32"/>
      <c r="H1343" s="40"/>
      <c r="I1343" s="32"/>
      <c r="J1343" s="45"/>
    </row>
    <row r="1344" spans="1:10" ht="15">
      <c r="A1344" s="32"/>
      <c r="B1344" s="337" t="s">
        <v>393</v>
      </c>
      <c r="C1344" s="126"/>
      <c r="D1344" s="43"/>
      <c r="E1344" s="44" t="s">
        <v>881</v>
      </c>
      <c r="F1344" s="32"/>
      <c r="G1344" s="32"/>
      <c r="H1344" s="40"/>
      <c r="I1344" s="45"/>
      <c r="J1344" s="45"/>
    </row>
    <row r="1345" spans="1:10" ht="15">
      <c r="A1345" s="32"/>
      <c r="B1345" s="337"/>
      <c r="C1345" s="362" t="s">
        <v>1404</v>
      </c>
      <c r="D1345" s="43"/>
      <c r="E1345" s="44"/>
      <c r="F1345" s="32"/>
      <c r="G1345" s="32"/>
      <c r="H1345" s="40"/>
      <c r="I1345" s="45"/>
      <c r="J1345" s="45"/>
    </row>
    <row r="1346" spans="1:10" ht="15">
      <c r="A1346" s="32"/>
      <c r="B1346" s="337"/>
      <c r="C1346" s="126">
        <v>0.025</v>
      </c>
      <c r="D1346" s="48" t="s">
        <v>916</v>
      </c>
      <c r="E1346" s="32" t="s">
        <v>879</v>
      </c>
      <c r="F1346" s="32"/>
      <c r="G1346" s="32"/>
      <c r="H1346" s="50">
        <f>'daftar harga bahan'!F129</f>
        <v>16844000</v>
      </c>
      <c r="I1346" s="51">
        <f>+C1346*H1346</f>
        <v>421100</v>
      </c>
      <c r="J1346" s="45"/>
    </row>
    <row r="1347" spans="1:10" ht="15">
      <c r="A1347" s="32"/>
      <c r="B1347" s="337"/>
      <c r="C1347" s="126">
        <v>0.03</v>
      </c>
      <c r="D1347" s="48" t="s">
        <v>315</v>
      </c>
      <c r="E1347" s="32" t="s">
        <v>778</v>
      </c>
      <c r="F1347" s="32"/>
      <c r="G1347" s="32"/>
      <c r="H1347" s="50">
        <f>+'daftar harga bahan'!F426</f>
        <v>17500</v>
      </c>
      <c r="I1347" s="51">
        <f>+C1347*H1347</f>
        <v>525</v>
      </c>
      <c r="J1347" s="45"/>
    </row>
    <row r="1348" spans="1:10" ht="15">
      <c r="A1348" s="32"/>
      <c r="B1348" s="337"/>
      <c r="C1348" s="126">
        <v>0.3</v>
      </c>
      <c r="D1348" s="48" t="s">
        <v>315</v>
      </c>
      <c r="E1348" s="32" t="s">
        <v>779</v>
      </c>
      <c r="F1348" s="32"/>
      <c r="G1348" s="32"/>
      <c r="H1348" s="50">
        <f>+'daftar harga bahan'!F431</f>
        <v>20100</v>
      </c>
      <c r="I1348" s="51">
        <f>+C1348*H1348</f>
        <v>6030</v>
      </c>
      <c r="J1348" s="45"/>
    </row>
    <row r="1349" spans="1:10" ht="15">
      <c r="A1349" s="32"/>
      <c r="B1349" s="337"/>
      <c r="C1349" s="126">
        <v>1</v>
      </c>
      <c r="D1349" s="48" t="s">
        <v>594</v>
      </c>
      <c r="E1349" s="32" t="s">
        <v>1447</v>
      </c>
      <c r="F1349" s="32"/>
      <c r="G1349" s="32"/>
      <c r="H1349" s="50">
        <f>H1305</f>
        <v>108000</v>
      </c>
      <c r="I1349" s="51">
        <f>+C1349*H1349</f>
        <v>108000</v>
      </c>
      <c r="J1349" s="45"/>
    </row>
    <row r="1350" spans="1:10" ht="15">
      <c r="A1350" s="32"/>
      <c r="B1350" s="337"/>
      <c r="C1350" s="126"/>
      <c r="D1350" s="48"/>
      <c r="E1350" s="32"/>
      <c r="F1350" s="32"/>
      <c r="G1350" s="32"/>
      <c r="H1350" s="431" t="s">
        <v>1115</v>
      </c>
      <c r="I1350" s="139">
        <f>SUM(I1346:I1349)</f>
        <v>535655</v>
      </c>
      <c r="J1350" s="45"/>
    </row>
    <row r="1351" spans="1:10" ht="15">
      <c r="A1351" s="32"/>
      <c r="B1351" s="337"/>
      <c r="C1351" s="434" t="s">
        <v>1116</v>
      </c>
      <c r="D1351" s="48"/>
      <c r="E1351" s="32"/>
      <c r="F1351" s="32"/>
      <c r="G1351" s="32"/>
      <c r="H1351" s="40"/>
      <c r="I1351" s="32"/>
      <c r="J1351" s="45"/>
    </row>
    <row r="1352" spans="1:10" ht="15">
      <c r="A1352" s="32"/>
      <c r="B1352" s="337"/>
      <c r="C1352" s="126">
        <v>0.8</v>
      </c>
      <c r="D1352" s="48" t="s">
        <v>547</v>
      </c>
      <c r="E1352" s="32" t="s">
        <v>549</v>
      </c>
      <c r="F1352" s="32"/>
      <c r="G1352" s="32"/>
      <c r="H1352" s="50">
        <f>H1336</f>
        <v>36000</v>
      </c>
      <c r="I1352" s="51">
        <f>+C1352*H1352</f>
        <v>28800</v>
      </c>
      <c r="J1352" s="45"/>
    </row>
    <row r="1353" spans="1:10" ht="15">
      <c r="A1353" s="32"/>
      <c r="B1353" s="337"/>
      <c r="C1353" s="126">
        <v>2</v>
      </c>
      <c r="D1353" s="48" t="s">
        <v>547</v>
      </c>
      <c r="E1353" s="32" t="s">
        <v>548</v>
      </c>
      <c r="F1353" s="32"/>
      <c r="G1353" s="32"/>
      <c r="H1353" s="50">
        <f>H1337</f>
        <v>51000</v>
      </c>
      <c r="I1353" s="51">
        <f>+C1353*H1353</f>
        <v>102000</v>
      </c>
      <c r="J1353" s="45"/>
    </row>
    <row r="1354" spans="1:10" ht="15">
      <c r="A1354" s="32"/>
      <c r="B1354" s="337"/>
      <c r="C1354" s="126">
        <v>0.2</v>
      </c>
      <c r="D1354" s="48" t="s">
        <v>547</v>
      </c>
      <c r="E1354" s="32" t="s">
        <v>550</v>
      </c>
      <c r="F1354" s="32"/>
      <c r="G1354" s="32"/>
      <c r="H1354" s="50">
        <f>H1338</f>
        <v>54000</v>
      </c>
      <c r="I1354" s="51">
        <f>+C1354*H1354</f>
        <v>10800</v>
      </c>
      <c r="J1354" s="45"/>
    </row>
    <row r="1355" spans="1:10" ht="15">
      <c r="A1355" s="32"/>
      <c r="B1355" s="337"/>
      <c r="C1355" s="126">
        <v>0.04</v>
      </c>
      <c r="D1355" s="48" t="s">
        <v>547</v>
      </c>
      <c r="E1355" s="32" t="s">
        <v>551</v>
      </c>
      <c r="F1355" s="32"/>
      <c r="G1355" s="32"/>
      <c r="H1355" s="50">
        <f>H1339</f>
        <v>48000</v>
      </c>
      <c r="I1355" s="51">
        <f>+C1355*H1355</f>
        <v>1920</v>
      </c>
      <c r="J1355" s="45"/>
    </row>
    <row r="1356" spans="1:10" ht="15.75" customHeight="1">
      <c r="A1356" s="32"/>
      <c r="B1356" s="337"/>
      <c r="C1356" s="126"/>
      <c r="D1356" s="48"/>
      <c r="E1356" s="32"/>
      <c r="F1356" s="32"/>
      <c r="G1356" s="32"/>
      <c r="H1356" s="431" t="s">
        <v>1117</v>
      </c>
      <c r="I1356" s="139">
        <f>SUM(I1352:I1355)</f>
        <v>143520</v>
      </c>
      <c r="J1356" s="45"/>
    </row>
    <row r="1357" spans="1:10" ht="6" customHeight="1">
      <c r="A1357" s="32"/>
      <c r="B1357" s="337"/>
      <c r="C1357" s="126"/>
      <c r="D1357" s="48"/>
      <c r="E1357" s="32"/>
      <c r="F1357" s="32"/>
      <c r="G1357" s="32"/>
      <c r="H1357" s="431"/>
      <c r="I1357" s="51"/>
      <c r="J1357" s="45"/>
    </row>
    <row r="1358" spans="1:10" ht="15">
      <c r="A1358" s="32"/>
      <c r="B1358" s="337"/>
      <c r="C1358" s="126"/>
      <c r="D1358" s="48"/>
      <c r="E1358" s="32"/>
      <c r="F1358" s="32"/>
      <c r="G1358" s="32"/>
      <c r="H1358" s="431" t="s">
        <v>1120</v>
      </c>
      <c r="I1358" s="432">
        <f>ROUNDDOWN(J1358,)</f>
        <v>679175</v>
      </c>
      <c r="J1358" s="139">
        <f>SUM(I1346:I1356)/2</f>
        <v>679175</v>
      </c>
    </row>
    <row r="1359" spans="1:10" ht="7.5" customHeight="1">
      <c r="A1359" s="32"/>
      <c r="B1359" s="337"/>
      <c r="C1359" s="126"/>
      <c r="D1359" s="32"/>
      <c r="E1359" s="32"/>
      <c r="F1359" s="32"/>
      <c r="G1359" s="32"/>
      <c r="H1359" s="40"/>
      <c r="I1359" s="32"/>
      <c r="J1359" s="45"/>
    </row>
    <row r="1360" spans="1:10" ht="15">
      <c r="A1360" s="32"/>
      <c r="B1360" s="337" t="s">
        <v>394</v>
      </c>
      <c r="C1360" s="126"/>
      <c r="D1360" s="43"/>
      <c r="E1360" s="44" t="s">
        <v>77</v>
      </c>
      <c r="F1360" s="32"/>
      <c r="G1360" s="32"/>
      <c r="H1360" s="40"/>
      <c r="I1360" s="45"/>
      <c r="J1360" s="45"/>
    </row>
    <row r="1361" spans="1:10" ht="15">
      <c r="A1361" s="32"/>
      <c r="B1361" s="337"/>
      <c r="C1361" s="126"/>
      <c r="D1361" s="43"/>
      <c r="E1361" s="44" t="s">
        <v>627</v>
      </c>
      <c r="F1361" s="32"/>
      <c r="G1361" s="32"/>
      <c r="H1361" s="40"/>
      <c r="I1361" s="49"/>
      <c r="J1361" s="45"/>
    </row>
    <row r="1362" spans="1:10" ht="15">
      <c r="A1362" s="32"/>
      <c r="B1362" s="337"/>
      <c r="C1362" s="362" t="s">
        <v>1404</v>
      </c>
      <c r="D1362" s="43"/>
      <c r="E1362" s="44"/>
      <c r="F1362" s="32"/>
      <c r="G1362" s="32"/>
      <c r="H1362" s="40"/>
      <c r="I1362" s="49"/>
      <c r="J1362" s="45"/>
    </row>
    <row r="1363" spans="1:10" ht="15">
      <c r="A1363" s="32"/>
      <c r="B1363" s="337"/>
      <c r="C1363" s="126">
        <v>0.025</v>
      </c>
      <c r="D1363" s="48" t="s">
        <v>916</v>
      </c>
      <c r="E1363" s="32" t="s">
        <v>669</v>
      </c>
      <c r="F1363" s="32"/>
      <c r="G1363" s="32"/>
      <c r="H1363" s="40">
        <f>'daftar harga bahan'!F137</f>
        <v>11250000</v>
      </c>
      <c r="I1363" s="51">
        <f>+C1363*H1363</f>
        <v>281250</v>
      </c>
      <c r="J1363" s="45"/>
    </row>
    <row r="1364" spans="1:10" ht="15">
      <c r="A1364" s="32"/>
      <c r="B1364" s="337"/>
      <c r="C1364" s="126">
        <v>0.03</v>
      </c>
      <c r="D1364" s="48" t="s">
        <v>315</v>
      </c>
      <c r="E1364" s="32" t="s">
        <v>778</v>
      </c>
      <c r="F1364" s="32"/>
      <c r="G1364" s="32"/>
      <c r="H1364" s="40">
        <f>+'daftar harga bahan'!F426</f>
        <v>17500</v>
      </c>
      <c r="I1364" s="51">
        <f>+C1364*H1364</f>
        <v>525</v>
      </c>
      <c r="J1364" s="45"/>
    </row>
    <row r="1365" spans="1:10" ht="15">
      <c r="A1365" s="32"/>
      <c r="B1365" s="337"/>
      <c r="C1365" s="126">
        <v>0.08</v>
      </c>
      <c r="D1365" s="48" t="s">
        <v>315</v>
      </c>
      <c r="E1365" s="32" t="s">
        <v>779</v>
      </c>
      <c r="F1365" s="32"/>
      <c r="G1365" s="32"/>
      <c r="H1365" s="40">
        <f>+'daftar harga bahan'!F431</f>
        <v>20100</v>
      </c>
      <c r="I1365" s="51">
        <f>+C1365*H1365</f>
        <v>1608</v>
      </c>
      <c r="J1365" s="45"/>
    </row>
    <row r="1366" spans="1:10" ht="15">
      <c r="A1366" s="32"/>
      <c r="B1366" s="337"/>
      <c r="C1366" s="126">
        <v>1</v>
      </c>
      <c r="D1366" s="48" t="s">
        <v>594</v>
      </c>
      <c r="E1366" s="32" t="s">
        <v>1447</v>
      </c>
      <c r="F1366" s="32"/>
      <c r="G1366" s="32"/>
      <c r="H1366" s="40">
        <f>H1349</f>
        <v>108000</v>
      </c>
      <c r="I1366" s="51">
        <f>+C1366*H1366</f>
        <v>108000</v>
      </c>
      <c r="J1366" s="45"/>
    </row>
    <row r="1367" spans="1:10" ht="15">
      <c r="A1367" s="32"/>
      <c r="B1367" s="337"/>
      <c r="C1367" s="126">
        <v>0.5</v>
      </c>
      <c r="D1367" s="48" t="s">
        <v>594</v>
      </c>
      <c r="E1367" s="32" t="s">
        <v>1448</v>
      </c>
      <c r="F1367" s="32"/>
      <c r="G1367" s="32"/>
      <c r="H1367" s="40">
        <f>'daftar harga bahan'!F324</f>
        <v>278000</v>
      </c>
      <c r="I1367" s="51">
        <f>+C1367*H1367</f>
        <v>139000</v>
      </c>
      <c r="J1367" s="45"/>
    </row>
    <row r="1368" spans="1:10" ht="15">
      <c r="A1368" s="32"/>
      <c r="B1368" s="337"/>
      <c r="C1368" s="126"/>
      <c r="D1368" s="48"/>
      <c r="E1368" s="32"/>
      <c r="F1368" s="32"/>
      <c r="G1368" s="32"/>
      <c r="H1368" s="431" t="s">
        <v>1115</v>
      </c>
      <c r="I1368" s="139">
        <f>SUM(I1363:I1367)</f>
        <v>530383</v>
      </c>
      <c r="J1368" s="45"/>
    </row>
    <row r="1369" spans="1:10" ht="15">
      <c r="A1369" s="32"/>
      <c r="B1369" s="337"/>
      <c r="C1369" s="434" t="s">
        <v>1116</v>
      </c>
      <c r="D1369" s="48"/>
      <c r="E1369" s="32"/>
      <c r="F1369" s="32"/>
      <c r="G1369" s="32"/>
      <c r="H1369" s="40"/>
      <c r="I1369" s="51"/>
      <c r="J1369" s="45"/>
    </row>
    <row r="1370" spans="1:10" ht="15">
      <c r="A1370" s="32"/>
      <c r="B1370" s="337"/>
      <c r="C1370" s="126">
        <v>0.8</v>
      </c>
      <c r="D1370" s="48" t="s">
        <v>547</v>
      </c>
      <c r="E1370" s="32" t="s">
        <v>549</v>
      </c>
      <c r="F1370" s="32"/>
      <c r="G1370" s="32"/>
      <c r="H1370" s="40">
        <f>H1352</f>
        <v>36000</v>
      </c>
      <c r="I1370" s="51">
        <f>+C1370*H1370</f>
        <v>28800</v>
      </c>
      <c r="J1370" s="45"/>
    </row>
    <row r="1371" spans="1:10" ht="15">
      <c r="A1371" s="32"/>
      <c r="B1371" s="337"/>
      <c r="C1371" s="126">
        <v>2.5</v>
      </c>
      <c r="D1371" s="48" t="s">
        <v>547</v>
      </c>
      <c r="E1371" s="32" t="s">
        <v>548</v>
      </c>
      <c r="F1371" s="32"/>
      <c r="G1371" s="32"/>
      <c r="H1371" s="40">
        <f>H1353</f>
        <v>51000</v>
      </c>
      <c r="I1371" s="51">
        <f>+C1371*H1371</f>
        <v>127500</v>
      </c>
      <c r="J1371" s="45"/>
    </row>
    <row r="1372" spans="1:10" ht="15">
      <c r="A1372" s="32"/>
      <c r="B1372" s="337"/>
      <c r="C1372" s="126">
        <v>0.25</v>
      </c>
      <c r="D1372" s="48" t="s">
        <v>547</v>
      </c>
      <c r="E1372" s="32" t="s">
        <v>550</v>
      </c>
      <c r="F1372" s="32"/>
      <c r="G1372" s="32"/>
      <c r="H1372" s="40">
        <f>H1354</f>
        <v>54000</v>
      </c>
      <c r="I1372" s="51">
        <f>+C1372*H1372</f>
        <v>13500</v>
      </c>
      <c r="J1372" s="45"/>
    </row>
    <row r="1373" spans="1:10" ht="15">
      <c r="A1373" s="32"/>
      <c r="C1373" s="126">
        <v>0.04</v>
      </c>
      <c r="D1373" s="68" t="s">
        <v>547</v>
      </c>
      <c r="E1373" s="55" t="s">
        <v>551</v>
      </c>
      <c r="F1373" s="55"/>
      <c r="G1373" s="55"/>
      <c r="H1373" s="40">
        <f>H1355</f>
        <v>48000</v>
      </c>
      <c r="I1373" s="51">
        <f>+C1373*H1373</f>
        <v>1920</v>
      </c>
      <c r="J1373" s="45"/>
    </row>
    <row r="1374" spans="1:10" ht="15">
      <c r="A1374" s="32"/>
      <c r="C1374" s="126"/>
      <c r="D1374" s="68"/>
      <c r="E1374" s="55"/>
      <c r="F1374" s="55"/>
      <c r="G1374" s="55"/>
      <c r="H1374" s="431" t="s">
        <v>1117</v>
      </c>
      <c r="I1374" s="139">
        <f>SUM(I1370:I1373)</f>
        <v>171720</v>
      </c>
      <c r="J1374" s="45"/>
    </row>
    <row r="1375" spans="1:10" ht="6.75" customHeight="1">
      <c r="A1375" s="32"/>
      <c r="C1375" s="126"/>
      <c r="D1375" s="68"/>
      <c r="E1375" s="55"/>
      <c r="F1375" s="55"/>
      <c r="G1375" s="55"/>
      <c r="H1375" s="431"/>
      <c r="I1375" s="51"/>
      <c r="J1375" s="45"/>
    </row>
    <row r="1376" spans="1:10" ht="15.75" customHeight="1">
      <c r="A1376" s="32"/>
      <c r="C1376" s="126"/>
      <c r="D1376" s="68"/>
      <c r="E1376" s="55"/>
      <c r="F1376" s="55"/>
      <c r="G1376" s="55"/>
      <c r="H1376" s="431" t="s">
        <v>1120</v>
      </c>
      <c r="I1376" s="432">
        <f>ROUNDDOWN(J1376,)</f>
        <v>702103</v>
      </c>
      <c r="J1376" s="139">
        <f>SUM(I1363:I1374)/2</f>
        <v>702103</v>
      </c>
    </row>
    <row r="1377" spans="1:10" ht="7.5" customHeight="1">
      <c r="A1377" s="32"/>
      <c r="B1377" s="337"/>
      <c r="C1377" s="126"/>
      <c r="D1377" s="43"/>
      <c r="E1377" s="44"/>
      <c r="F1377" s="32"/>
      <c r="G1377" s="32"/>
      <c r="H1377" s="40"/>
      <c r="J1377" s="45"/>
    </row>
    <row r="1378" spans="1:237" s="55" customFormat="1" ht="15">
      <c r="A1378" s="32"/>
      <c r="B1378" s="337" t="s">
        <v>395</v>
      </c>
      <c r="C1378" s="126"/>
      <c r="D1378" s="32"/>
      <c r="E1378" s="44" t="s">
        <v>230</v>
      </c>
      <c r="F1378" s="51"/>
      <c r="G1378" s="32"/>
      <c r="H1378" s="32"/>
      <c r="I1378" s="45"/>
      <c r="IC1378" s="32"/>
    </row>
    <row r="1379" spans="1:237" s="55" customFormat="1" ht="15">
      <c r="A1379" s="32"/>
      <c r="B1379" s="337"/>
      <c r="C1379" s="362" t="s">
        <v>1404</v>
      </c>
      <c r="D1379" s="32"/>
      <c r="E1379" s="44"/>
      <c r="F1379" s="51"/>
      <c r="G1379" s="32"/>
      <c r="H1379" s="32"/>
      <c r="I1379" s="45"/>
      <c r="IC1379" s="32"/>
    </row>
    <row r="1380" spans="1:237" s="55" customFormat="1" ht="15">
      <c r="A1380" s="32"/>
      <c r="B1380" s="337"/>
      <c r="C1380" s="126">
        <v>0.015</v>
      </c>
      <c r="D1380" s="48" t="s">
        <v>916</v>
      </c>
      <c r="E1380" s="32" t="s">
        <v>886</v>
      </c>
      <c r="F1380" s="32"/>
      <c r="G1380" s="32"/>
      <c r="H1380" s="154">
        <f>'daftar harga bahan'!F136</f>
        <v>11250000</v>
      </c>
      <c r="I1380" s="51">
        <f>C1380*H1380</f>
        <v>168750</v>
      </c>
      <c r="IC1380" s="32"/>
    </row>
    <row r="1381" spans="1:237" s="55" customFormat="1" ht="15">
      <c r="A1381" s="32"/>
      <c r="B1381" s="337"/>
      <c r="C1381" s="126">
        <v>1</v>
      </c>
      <c r="D1381" s="48" t="s">
        <v>262</v>
      </c>
      <c r="E1381" s="32" t="s">
        <v>157</v>
      </c>
      <c r="F1381" s="32"/>
      <c r="G1381" s="32"/>
      <c r="H1381" s="154">
        <f>'daftar harga bahan'!F309</f>
        <v>80000</v>
      </c>
      <c r="I1381" s="51">
        <f>C1381*H1381</f>
        <v>80000</v>
      </c>
      <c r="IC1381" s="32"/>
    </row>
    <row r="1382" spans="1:237" s="55" customFormat="1" ht="15">
      <c r="A1382" s="32"/>
      <c r="B1382" s="337"/>
      <c r="C1382" s="126">
        <v>1.2</v>
      </c>
      <c r="D1382" s="48" t="s">
        <v>915</v>
      </c>
      <c r="E1382" s="32" t="s">
        <v>249</v>
      </c>
      <c r="F1382" s="32"/>
      <c r="G1382" s="32"/>
      <c r="H1382" s="154">
        <f>'daftar harga bahan'!F518</f>
        <v>144000</v>
      </c>
      <c r="I1382" s="51">
        <f>C1382*H1382</f>
        <v>172800</v>
      </c>
      <c r="IC1382" s="32"/>
    </row>
    <row r="1383" spans="1:237" s="55" customFormat="1" ht="15">
      <c r="A1383" s="32"/>
      <c r="B1383" s="337"/>
      <c r="C1383" s="126">
        <v>0.2</v>
      </c>
      <c r="D1383" s="48" t="s">
        <v>306</v>
      </c>
      <c r="E1383" s="32" t="s">
        <v>250</v>
      </c>
      <c r="F1383" s="32"/>
      <c r="G1383" s="32"/>
      <c r="H1383" s="154">
        <f>'daftar harga bahan'!F427</f>
        <v>18500</v>
      </c>
      <c r="I1383" s="51">
        <f>C1383*H1383</f>
        <v>3700</v>
      </c>
      <c r="IC1383" s="32"/>
    </row>
    <row r="1384" spans="1:237" s="55" customFormat="1" ht="15">
      <c r="A1384" s="32"/>
      <c r="B1384" s="337"/>
      <c r="C1384" s="126">
        <v>0.5</v>
      </c>
      <c r="D1384" s="48" t="s">
        <v>306</v>
      </c>
      <c r="E1384" s="32" t="s">
        <v>251</v>
      </c>
      <c r="F1384" s="32"/>
      <c r="G1384" s="32"/>
      <c r="H1384" s="154">
        <f>'daftar harga bahan'!F431</f>
        <v>20100</v>
      </c>
      <c r="I1384" s="51">
        <f>C1384*H1384</f>
        <v>10050</v>
      </c>
      <c r="IC1384" s="32"/>
    </row>
    <row r="1385" spans="1:237" s="55" customFormat="1" ht="15">
      <c r="A1385" s="32"/>
      <c r="B1385" s="337"/>
      <c r="C1385" s="126"/>
      <c r="D1385" s="48"/>
      <c r="E1385" s="32"/>
      <c r="F1385" s="32"/>
      <c r="G1385" s="32"/>
      <c r="H1385" s="431" t="s">
        <v>1115</v>
      </c>
      <c r="I1385" s="139">
        <f>SUM(I1380:I1384)</f>
        <v>435300</v>
      </c>
      <c r="IC1385" s="32"/>
    </row>
    <row r="1386" spans="1:237" s="55" customFormat="1" ht="15">
      <c r="A1386" s="32"/>
      <c r="B1386" s="337"/>
      <c r="C1386" s="434" t="s">
        <v>1116</v>
      </c>
      <c r="D1386" s="48"/>
      <c r="E1386" s="32"/>
      <c r="F1386" s="32"/>
      <c r="G1386" s="32"/>
      <c r="H1386" s="40"/>
      <c r="I1386" s="51"/>
      <c r="IC1386" s="32"/>
    </row>
    <row r="1387" spans="1:237" s="55" customFormat="1" ht="15">
      <c r="A1387" s="32"/>
      <c r="B1387" s="337"/>
      <c r="C1387" s="126">
        <v>0.3</v>
      </c>
      <c r="D1387" s="48" t="s">
        <v>48</v>
      </c>
      <c r="E1387" s="32" t="s">
        <v>549</v>
      </c>
      <c r="F1387" s="32"/>
      <c r="G1387" s="32"/>
      <c r="H1387" s="154">
        <f>H1370</f>
        <v>36000</v>
      </c>
      <c r="I1387" s="51">
        <f>C1387*H1387</f>
        <v>10800</v>
      </c>
      <c r="IC1387" s="32"/>
    </row>
    <row r="1388" spans="1:237" s="55" customFormat="1" ht="15">
      <c r="A1388" s="32"/>
      <c r="B1388" s="337"/>
      <c r="C1388" s="126">
        <v>1.3</v>
      </c>
      <c r="D1388" s="48" t="s">
        <v>48</v>
      </c>
      <c r="E1388" s="32" t="s">
        <v>252</v>
      </c>
      <c r="F1388" s="32"/>
      <c r="G1388" s="32"/>
      <c r="H1388" s="154">
        <f>H1371</f>
        <v>51000</v>
      </c>
      <c r="I1388" s="51">
        <f>C1388*H1388</f>
        <v>66300</v>
      </c>
      <c r="IC1388" s="32"/>
    </row>
    <row r="1389" spans="1:237" s="55" customFormat="1" ht="15">
      <c r="A1389" s="32"/>
      <c r="B1389" s="337"/>
      <c r="C1389" s="126">
        <v>0.13</v>
      </c>
      <c r="D1389" s="48" t="s">
        <v>48</v>
      </c>
      <c r="E1389" s="32" t="s">
        <v>253</v>
      </c>
      <c r="F1389" s="32"/>
      <c r="G1389" s="32"/>
      <c r="H1389" s="154">
        <f>H1372</f>
        <v>54000</v>
      </c>
      <c r="I1389" s="51">
        <f>C1389*H1389</f>
        <v>7020</v>
      </c>
      <c r="IC1389" s="32"/>
    </row>
    <row r="1390" spans="1:237" s="55" customFormat="1" ht="15">
      <c r="A1390" s="32"/>
      <c r="B1390" s="337"/>
      <c r="C1390" s="126">
        <v>0.013</v>
      </c>
      <c r="D1390" s="48" t="s">
        <v>48</v>
      </c>
      <c r="E1390" s="32" t="s">
        <v>229</v>
      </c>
      <c r="F1390" s="32"/>
      <c r="G1390" s="32"/>
      <c r="H1390" s="154">
        <f>H1373</f>
        <v>48000</v>
      </c>
      <c r="I1390" s="51">
        <f>C1390*H1390</f>
        <v>624</v>
      </c>
      <c r="IC1390" s="32"/>
    </row>
    <row r="1391" spans="1:237" s="55" customFormat="1" ht="15">
      <c r="A1391" s="32"/>
      <c r="B1391" s="337"/>
      <c r="C1391" s="126"/>
      <c r="D1391" s="48"/>
      <c r="E1391" s="32"/>
      <c r="F1391" s="32"/>
      <c r="G1391" s="32"/>
      <c r="H1391" s="431" t="s">
        <v>1117</v>
      </c>
      <c r="I1391" s="139">
        <f>SUM(I1387:I1390)</f>
        <v>84744</v>
      </c>
      <c r="IC1391" s="32"/>
    </row>
    <row r="1392" spans="1:237" s="55" customFormat="1" ht="4.5" customHeight="1">
      <c r="A1392" s="32"/>
      <c r="B1392" s="337"/>
      <c r="C1392" s="126"/>
      <c r="D1392" s="48"/>
      <c r="E1392" s="32"/>
      <c r="F1392" s="32"/>
      <c r="G1392" s="32"/>
      <c r="H1392" s="431"/>
      <c r="I1392" s="51"/>
      <c r="IC1392" s="32"/>
    </row>
    <row r="1393" spans="1:237" s="55" customFormat="1" ht="15">
      <c r="A1393" s="32"/>
      <c r="B1393" s="337"/>
      <c r="C1393" s="126"/>
      <c r="D1393" s="48"/>
      <c r="E1393" s="32"/>
      <c r="F1393" s="32"/>
      <c r="G1393" s="32"/>
      <c r="H1393" s="431" t="s">
        <v>1120</v>
      </c>
      <c r="I1393" s="139">
        <f>SUM(I1380:I1391)/2</f>
        <v>520044</v>
      </c>
      <c r="IC1393" s="32"/>
    </row>
    <row r="1394" spans="1:237" s="55" customFormat="1" ht="4.5" customHeight="1">
      <c r="A1394" s="32"/>
      <c r="B1394" s="337"/>
      <c r="C1394" s="150"/>
      <c r="D1394" s="48"/>
      <c r="E1394" s="32"/>
      <c r="F1394" s="32"/>
      <c r="G1394" s="32"/>
      <c r="H1394" s="32"/>
      <c r="I1394" s="32"/>
      <c r="IC1394" s="32"/>
    </row>
    <row r="1395" spans="2:237" s="55" customFormat="1" ht="15">
      <c r="B1395" s="337" t="s">
        <v>396</v>
      </c>
      <c r="C1395" s="126"/>
      <c r="D1395" s="48"/>
      <c r="E1395" s="44" t="s">
        <v>254</v>
      </c>
      <c r="F1395" s="51"/>
      <c r="IC1395" s="32"/>
    </row>
    <row r="1396" spans="2:237" s="55" customFormat="1" ht="15">
      <c r="B1396" s="337"/>
      <c r="C1396" s="362" t="s">
        <v>1404</v>
      </c>
      <c r="D1396" s="48"/>
      <c r="E1396" s="44"/>
      <c r="F1396" s="51"/>
      <c r="IC1396" s="32"/>
    </row>
    <row r="1397" spans="2:237" s="55" customFormat="1" ht="15">
      <c r="B1397" s="337"/>
      <c r="C1397" s="126">
        <v>0.015</v>
      </c>
      <c r="D1397" s="48" t="s">
        <v>916</v>
      </c>
      <c r="E1397" s="32" t="s">
        <v>886</v>
      </c>
      <c r="H1397" s="154">
        <f>H1380</f>
        <v>11250000</v>
      </c>
      <c r="I1397" s="51">
        <f aca="true" t="shared" si="5" ref="I1397:I1402">C1397*H1397</f>
        <v>168750</v>
      </c>
      <c r="IC1397" s="32"/>
    </row>
    <row r="1398" spans="2:237" s="55" customFormat="1" ht="15">
      <c r="B1398" s="337"/>
      <c r="C1398" s="126">
        <v>1</v>
      </c>
      <c r="D1398" s="48" t="s">
        <v>262</v>
      </c>
      <c r="E1398" s="32" t="s">
        <v>231</v>
      </c>
      <c r="H1398" s="154">
        <f>H1381</f>
        <v>80000</v>
      </c>
      <c r="I1398" s="51">
        <f t="shared" si="5"/>
        <v>80000</v>
      </c>
      <c r="IC1398" s="32"/>
    </row>
    <row r="1399" spans="2:237" s="55" customFormat="1" ht="15">
      <c r="B1399" s="337"/>
      <c r="C1399" s="126">
        <v>0.5</v>
      </c>
      <c r="D1399" s="48" t="s">
        <v>262</v>
      </c>
      <c r="E1399" s="32" t="s">
        <v>616</v>
      </c>
      <c r="H1399" s="154">
        <f>'daftar harga bahan'!F324</f>
        <v>278000</v>
      </c>
      <c r="I1399" s="51">
        <f t="shared" si="5"/>
        <v>139000</v>
      </c>
      <c r="IC1399" s="32"/>
    </row>
    <row r="1400" spans="2:237" s="55" customFormat="1" ht="15">
      <c r="B1400" s="337"/>
      <c r="C1400" s="126">
        <v>0.2</v>
      </c>
      <c r="D1400" s="48" t="s">
        <v>306</v>
      </c>
      <c r="E1400" s="32" t="s">
        <v>250</v>
      </c>
      <c r="H1400" s="154">
        <f>H1383</f>
        <v>18500</v>
      </c>
      <c r="I1400" s="51">
        <f t="shared" si="5"/>
        <v>3700</v>
      </c>
      <c r="IC1400" s="32"/>
    </row>
    <row r="1401" spans="2:237" s="55" customFormat="1" ht="15">
      <c r="B1401" s="337"/>
      <c r="C1401" s="126">
        <v>0.5</v>
      </c>
      <c r="D1401" s="48" t="s">
        <v>306</v>
      </c>
      <c r="E1401" s="32" t="s">
        <v>251</v>
      </c>
      <c r="H1401" s="154">
        <f>H1384</f>
        <v>20100</v>
      </c>
      <c r="I1401" s="51">
        <f t="shared" si="5"/>
        <v>10050</v>
      </c>
      <c r="IC1401" s="32"/>
    </row>
    <row r="1402" spans="2:237" s="55" customFormat="1" ht="15">
      <c r="B1402" s="337"/>
      <c r="C1402" s="126">
        <v>0.2</v>
      </c>
      <c r="D1402" s="48" t="s">
        <v>306</v>
      </c>
      <c r="E1402" s="32" t="s">
        <v>255</v>
      </c>
      <c r="H1402" s="154">
        <f>'daftar harga bahan'!F433</f>
        <v>58400</v>
      </c>
      <c r="I1402" s="51">
        <f t="shared" si="5"/>
        <v>11680</v>
      </c>
      <c r="IC1402" s="32"/>
    </row>
    <row r="1403" spans="2:237" s="55" customFormat="1" ht="15">
      <c r="B1403" s="337"/>
      <c r="C1403" s="126"/>
      <c r="D1403" s="48"/>
      <c r="E1403" s="32"/>
      <c r="F1403" s="32"/>
      <c r="G1403" s="32"/>
      <c r="H1403" s="431" t="s">
        <v>1115</v>
      </c>
      <c r="I1403" s="139">
        <f>SUM(I1397:I1402)</f>
        <v>413180</v>
      </c>
      <c r="IC1403" s="32"/>
    </row>
    <row r="1404" spans="2:237" s="55" customFormat="1" ht="15">
      <c r="B1404" s="337"/>
      <c r="C1404" s="434" t="s">
        <v>1116</v>
      </c>
      <c r="D1404" s="48"/>
      <c r="E1404" s="32"/>
      <c r="F1404" s="32"/>
      <c r="G1404" s="32"/>
      <c r="H1404" s="40"/>
      <c r="I1404" s="51"/>
      <c r="IC1404" s="32"/>
    </row>
    <row r="1405" spans="2:237" s="55" customFormat="1" ht="15">
      <c r="B1405" s="337"/>
      <c r="C1405" s="126">
        <v>0.5</v>
      </c>
      <c r="D1405" s="48" t="s">
        <v>48</v>
      </c>
      <c r="E1405" s="32" t="s">
        <v>549</v>
      </c>
      <c r="H1405" s="154">
        <f>H1387</f>
        <v>36000</v>
      </c>
      <c r="I1405" s="51">
        <f>C1405*H1405</f>
        <v>18000</v>
      </c>
      <c r="IC1405" s="32"/>
    </row>
    <row r="1406" spans="2:237" s="55" customFormat="1" ht="15">
      <c r="B1406" s="337"/>
      <c r="C1406" s="126">
        <v>1.3</v>
      </c>
      <c r="D1406" s="48" t="s">
        <v>48</v>
      </c>
      <c r="E1406" s="32" t="s">
        <v>252</v>
      </c>
      <c r="H1406" s="154">
        <f>H1388</f>
        <v>51000</v>
      </c>
      <c r="I1406" s="51">
        <f>C1406*H1406</f>
        <v>66300</v>
      </c>
      <c r="IC1406" s="32"/>
    </row>
    <row r="1407" spans="2:237" s="55" customFormat="1" ht="15">
      <c r="B1407" s="337"/>
      <c r="C1407" s="126">
        <v>0.13</v>
      </c>
      <c r="D1407" s="48" t="s">
        <v>48</v>
      </c>
      <c r="E1407" s="32" t="s">
        <v>253</v>
      </c>
      <c r="H1407" s="154">
        <f>H1389</f>
        <v>54000</v>
      </c>
      <c r="I1407" s="51">
        <f>C1407*H1407</f>
        <v>7020</v>
      </c>
      <c r="IC1407" s="32"/>
    </row>
    <row r="1408" spans="2:237" s="55" customFormat="1" ht="15">
      <c r="B1408" s="337"/>
      <c r="C1408" s="126">
        <v>0.013</v>
      </c>
      <c r="D1408" s="48" t="s">
        <v>48</v>
      </c>
      <c r="E1408" s="32" t="s">
        <v>229</v>
      </c>
      <c r="H1408" s="154">
        <f>H1390</f>
        <v>48000</v>
      </c>
      <c r="I1408" s="51">
        <f>C1408*H1408</f>
        <v>624</v>
      </c>
      <c r="IC1408" s="32"/>
    </row>
    <row r="1409" spans="2:237" s="55" customFormat="1" ht="15">
      <c r="B1409" s="337"/>
      <c r="C1409" s="126"/>
      <c r="D1409" s="48"/>
      <c r="E1409" s="32"/>
      <c r="H1409" s="431" t="s">
        <v>1117</v>
      </c>
      <c r="I1409" s="139">
        <f>SUM(I1405:I1408)</f>
        <v>91944</v>
      </c>
      <c r="IC1409" s="32"/>
    </row>
    <row r="1410" spans="2:237" s="55" customFormat="1" ht="5.25" customHeight="1">
      <c r="B1410" s="337"/>
      <c r="C1410" s="126"/>
      <c r="D1410" s="48"/>
      <c r="E1410" s="32"/>
      <c r="H1410" s="431"/>
      <c r="I1410" s="51"/>
      <c r="IC1410" s="32"/>
    </row>
    <row r="1411" spans="2:237" s="55" customFormat="1" ht="15">
      <c r="B1411" s="337"/>
      <c r="C1411" s="126"/>
      <c r="D1411" s="48"/>
      <c r="E1411" s="32"/>
      <c r="H1411" s="431" t="s">
        <v>1120</v>
      </c>
      <c r="I1411" s="139">
        <f>SUM(I1397:I1409)/2</f>
        <v>505124</v>
      </c>
      <c r="IC1411" s="32"/>
    </row>
    <row r="1412" spans="2:237" s="55" customFormat="1" ht="6" customHeight="1">
      <c r="B1412" s="337"/>
      <c r="C1412" s="126"/>
      <c r="D1412" s="48"/>
      <c r="E1412" s="32"/>
      <c r="H1412" s="32"/>
      <c r="I1412" s="51"/>
      <c r="IC1412" s="32"/>
    </row>
    <row r="1413" spans="1:10" ht="15">
      <c r="A1413" s="32"/>
      <c r="B1413" s="337" t="s">
        <v>397</v>
      </c>
      <c r="C1413" s="126"/>
      <c r="D1413" s="43"/>
      <c r="E1413" s="44" t="s">
        <v>75</v>
      </c>
      <c r="F1413" s="32"/>
      <c r="G1413" s="32"/>
      <c r="H1413" s="40"/>
      <c r="I1413" s="55"/>
      <c r="J1413" s="45"/>
    </row>
    <row r="1414" spans="1:10" ht="15">
      <c r="A1414" s="32"/>
      <c r="B1414" s="337"/>
      <c r="C1414" s="126"/>
      <c r="D1414" s="43"/>
      <c r="E1414" s="44" t="s">
        <v>76</v>
      </c>
      <c r="F1414" s="32"/>
      <c r="G1414" s="32"/>
      <c r="H1414" s="40"/>
      <c r="I1414" s="49"/>
      <c r="J1414" s="45"/>
    </row>
    <row r="1415" spans="1:10" ht="15">
      <c r="A1415" s="32"/>
      <c r="B1415" s="337"/>
      <c r="C1415" s="362" t="s">
        <v>1404</v>
      </c>
      <c r="D1415" s="43"/>
      <c r="E1415" s="44"/>
      <c r="F1415" s="32"/>
      <c r="G1415" s="32"/>
      <c r="H1415" s="40"/>
      <c r="I1415" s="49"/>
      <c r="J1415" s="45"/>
    </row>
    <row r="1416" spans="1:10" ht="15">
      <c r="A1416" s="32"/>
      <c r="B1416" s="337"/>
      <c r="C1416" s="126">
        <v>1.1</v>
      </c>
      <c r="D1416" s="48" t="s">
        <v>916</v>
      </c>
      <c r="E1416" s="32" t="s">
        <v>671</v>
      </c>
      <c r="F1416" s="32"/>
      <c r="G1416" s="32"/>
      <c r="H1416" s="40">
        <f>'daftar harga bahan'!F136</f>
        <v>11250000</v>
      </c>
      <c r="I1416" s="51">
        <f>+C1416*H1416</f>
        <v>12375000.000000002</v>
      </c>
      <c r="J1416" s="45"/>
    </row>
    <row r="1417" spans="1:10" ht="15">
      <c r="A1417" s="32"/>
      <c r="B1417" s="337"/>
      <c r="C1417" s="126">
        <v>15</v>
      </c>
      <c r="D1417" s="48" t="s">
        <v>315</v>
      </c>
      <c r="E1417" s="32" t="s">
        <v>596</v>
      </c>
      <c r="F1417" s="32"/>
      <c r="G1417" s="32"/>
      <c r="H1417" s="40">
        <f>'daftar harga bahan'!F262</f>
        <v>17800</v>
      </c>
      <c r="I1417" s="51">
        <f>+C1417*H1417</f>
        <v>267000</v>
      </c>
      <c r="J1417" s="45"/>
    </row>
    <row r="1418" spans="1:10" ht="15">
      <c r="A1418" s="32"/>
      <c r="B1418" s="337"/>
      <c r="C1418" s="126">
        <v>0.8</v>
      </c>
      <c r="D1418" s="48" t="s">
        <v>315</v>
      </c>
      <c r="E1418" s="32" t="s">
        <v>545</v>
      </c>
      <c r="F1418" s="32"/>
      <c r="G1418" s="32"/>
      <c r="H1418" s="40">
        <f>+'daftar harga bahan'!F426</f>
        <v>17500</v>
      </c>
      <c r="I1418" s="51">
        <f>+C1418*H1418</f>
        <v>14000</v>
      </c>
      <c r="J1418" s="45"/>
    </row>
    <row r="1419" spans="1:10" ht="15">
      <c r="A1419" s="32"/>
      <c r="B1419" s="337"/>
      <c r="C1419" s="126"/>
      <c r="D1419" s="48"/>
      <c r="E1419" s="32"/>
      <c r="F1419" s="32"/>
      <c r="G1419" s="32"/>
      <c r="H1419" s="431" t="s">
        <v>1115</v>
      </c>
      <c r="I1419" s="139">
        <f>SUM(I1416:I1418)</f>
        <v>12656000.000000002</v>
      </c>
      <c r="J1419" s="45"/>
    </row>
    <row r="1420" spans="1:10" ht="15">
      <c r="A1420" s="32"/>
      <c r="B1420" s="337"/>
      <c r="C1420" s="434" t="s">
        <v>1116</v>
      </c>
      <c r="D1420" s="48"/>
      <c r="E1420" s="32"/>
      <c r="F1420" s="32"/>
      <c r="G1420" s="32"/>
      <c r="H1420" s="40"/>
      <c r="I1420" s="51"/>
      <c r="J1420" s="45"/>
    </row>
    <row r="1421" spans="1:10" ht="15">
      <c r="A1421" s="32"/>
      <c r="B1421" s="337"/>
      <c r="C1421" s="126">
        <v>4</v>
      </c>
      <c r="D1421" s="48" t="s">
        <v>547</v>
      </c>
      <c r="E1421" s="32" t="s">
        <v>549</v>
      </c>
      <c r="F1421" s="32"/>
      <c r="G1421" s="32"/>
      <c r="H1421" s="40">
        <f>H1405</f>
        <v>36000</v>
      </c>
      <c r="I1421" s="51">
        <f>+C1421*H1421</f>
        <v>144000</v>
      </c>
      <c r="J1421" s="45"/>
    </row>
    <row r="1422" spans="1:10" ht="15">
      <c r="A1422" s="32"/>
      <c r="B1422" s="337"/>
      <c r="C1422" s="126">
        <v>12</v>
      </c>
      <c r="D1422" s="48" t="s">
        <v>547</v>
      </c>
      <c r="E1422" s="32" t="s">
        <v>548</v>
      </c>
      <c r="F1422" s="32"/>
      <c r="G1422" s="32"/>
      <c r="H1422" s="40">
        <f>H1406</f>
        <v>51000</v>
      </c>
      <c r="I1422" s="51">
        <f>+C1422*H1422</f>
        <v>612000</v>
      </c>
      <c r="J1422" s="45"/>
    </row>
    <row r="1423" spans="1:10" ht="15">
      <c r="A1423" s="32"/>
      <c r="B1423" s="337"/>
      <c r="C1423" s="126">
        <v>1.2</v>
      </c>
      <c r="D1423" s="48" t="s">
        <v>547</v>
      </c>
      <c r="E1423" s="32" t="s">
        <v>550</v>
      </c>
      <c r="F1423" s="32"/>
      <c r="G1423" s="32"/>
      <c r="H1423" s="40">
        <f>H1407</f>
        <v>54000</v>
      </c>
      <c r="I1423" s="51">
        <f>+C1423*H1423</f>
        <v>64800</v>
      </c>
      <c r="J1423" s="45"/>
    </row>
    <row r="1424" spans="1:10" ht="15">
      <c r="A1424" s="55"/>
      <c r="B1424" s="337"/>
      <c r="C1424" s="126">
        <v>2</v>
      </c>
      <c r="D1424" s="48" t="s">
        <v>547</v>
      </c>
      <c r="E1424" s="32" t="s">
        <v>551</v>
      </c>
      <c r="F1424" s="32"/>
      <c r="G1424" s="32"/>
      <c r="H1424" s="40">
        <f>H1408</f>
        <v>48000</v>
      </c>
      <c r="I1424" s="51">
        <f>+C1424*H1424</f>
        <v>96000</v>
      </c>
      <c r="J1424" s="45"/>
    </row>
    <row r="1425" spans="1:10" ht="15">
      <c r="A1425" s="55"/>
      <c r="B1425" s="337"/>
      <c r="C1425" s="126"/>
      <c r="D1425" s="48"/>
      <c r="E1425" s="32"/>
      <c r="F1425" s="32"/>
      <c r="G1425" s="32"/>
      <c r="H1425" s="431" t="s">
        <v>1117</v>
      </c>
      <c r="I1425" s="139">
        <f>SUM(I1421:I1424)</f>
        <v>916800</v>
      </c>
      <c r="J1425" s="45"/>
    </row>
    <row r="1426" spans="1:10" ht="6" customHeight="1">
      <c r="A1426" s="55"/>
      <c r="B1426" s="337"/>
      <c r="C1426" s="126"/>
      <c r="D1426" s="48"/>
      <c r="E1426" s="32"/>
      <c r="F1426" s="32"/>
      <c r="G1426" s="32"/>
      <c r="H1426" s="431"/>
      <c r="I1426" s="51"/>
      <c r="J1426" s="45"/>
    </row>
    <row r="1427" spans="1:10" ht="15">
      <c r="A1427" s="55"/>
      <c r="B1427" s="337"/>
      <c r="C1427" s="126"/>
      <c r="D1427" s="48"/>
      <c r="E1427" s="32"/>
      <c r="F1427" s="32"/>
      <c r="G1427" s="32"/>
      <c r="H1427" s="431" t="s">
        <v>1120</v>
      </c>
      <c r="I1427" s="139">
        <f>SUM(I1416:I1425)/2</f>
        <v>13572800.000000002</v>
      </c>
      <c r="J1427" s="45"/>
    </row>
    <row r="1428" spans="1:10" ht="6" customHeight="1">
      <c r="A1428" s="32"/>
      <c r="B1428" s="337"/>
      <c r="C1428" s="126"/>
      <c r="D1428" s="43"/>
      <c r="E1428" s="44"/>
      <c r="F1428" s="32"/>
      <c r="G1428" s="32"/>
      <c r="H1428" s="40"/>
      <c r="J1428" s="45"/>
    </row>
    <row r="1429" spans="1:10" ht="15">
      <c r="A1429" s="32"/>
      <c r="B1429" s="337" t="s">
        <v>398</v>
      </c>
      <c r="C1429" s="126"/>
      <c r="D1429" s="43"/>
      <c r="E1429" s="44" t="s">
        <v>617</v>
      </c>
      <c r="F1429" s="32"/>
      <c r="G1429" s="32"/>
      <c r="H1429" s="40"/>
      <c r="I1429" s="45"/>
      <c r="J1429" s="45"/>
    </row>
    <row r="1430" spans="1:10" ht="15">
      <c r="A1430" s="32"/>
      <c r="B1430" s="337"/>
      <c r="C1430" s="362" t="s">
        <v>1404</v>
      </c>
      <c r="D1430" s="43"/>
      <c r="E1430" s="44"/>
      <c r="F1430" s="32"/>
      <c r="G1430" s="32"/>
      <c r="H1430" s="40"/>
      <c r="I1430" s="45"/>
      <c r="J1430" s="45"/>
    </row>
    <row r="1431" spans="1:10" ht="15">
      <c r="A1431" s="32"/>
      <c r="B1431" s="337"/>
      <c r="C1431" s="126">
        <v>1.1</v>
      </c>
      <c r="D1431" s="48" t="s">
        <v>916</v>
      </c>
      <c r="E1431" s="32" t="s">
        <v>782</v>
      </c>
      <c r="F1431" s="32"/>
      <c r="G1431" s="32"/>
      <c r="H1431" s="40">
        <f>'daftar harga bahan'!F128</f>
        <v>16844000</v>
      </c>
      <c r="I1431" s="51">
        <f>+C1431*H1431</f>
        <v>18528400</v>
      </c>
      <c r="J1431" s="45"/>
    </row>
    <row r="1432" spans="1:10" ht="15">
      <c r="A1432" s="32"/>
      <c r="B1432" s="337"/>
      <c r="C1432" s="126">
        <v>15</v>
      </c>
      <c r="D1432" s="48" t="s">
        <v>315</v>
      </c>
      <c r="E1432" s="32" t="s">
        <v>596</v>
      </c>
      <c r="F1432" s="32"/>
      <c r="G1432" s="32"/>
      <c r="H1432" s="40">
        <f>'daftar harga bahan'!F262</f>
        <v>17800</v>
      </c>
      <c r="I1432" s="51">
        <f>+C1432*H1432</f>
        <v>267000</v>
      </c>
      <c r="J1432" s="45"/>
    </row>
    <row r="1433" spans="1:10" ht="15">
      <c r="A1433" s="32"/>
      <c r="B1433" s="337"/>
      <c r="C1433" s="126">
        <v>5.6</v>
      </c>
      <c r="D1433" s="48" t="s">
        <v>315</v>
      </c>
      <c r="E1433" s="32" t="s">
        <v>545</v>
      </c>
      <c r="F1433" s="32"/>
      <c r="G1433" s="32"/>
      <c r="H1433" s="40">
        <f>'daftar harga bahan'!F426</f>
        <v>17500</v>
      </c>
      <c r="I1433" s="51">
        <f>+C1433*H1433</f>
        <v>98000</v>
      </c>
      <c r="J1433" s="45"/>
    </row>
    <row r="1434" spans="1:10" ht="15">
      <c r="A1434" s="32"/>
      <c r="B1434" s="337"/>
      <c r="C1434" s="126"/>
      <c r="D1434" s="48"/>
      <c r="E1434" s="32"/>
      <c r="F1434" s="32"/>
      <c r="G1434" s="32"/>
      <c r="H1434" s="431" t="s">
        <v>1115</v>
      </c>
      <c r="I1434" s="139">
        <f>SUM(I1431:I1433)</f>
        <v>18893400</v>
      </c>
      <c r="J1434" s="45"/>
    </row>
    <row r="1435" spans="1:10" ht="15">
      <c r="A1435" s="32"/>
      <c r="B1435" s="337"/>
      <c r="C1435" s="434" t="s">
        <v>1116</v>
      </c>
      <c r="D1435" s="48"/>
      <c r="E1435" s="32"/>
      <c r="F1435" s="32"/>
      <c r="G1435" s="32"/>
      <c r="H1435" s="40"/>
      <c r="I1435" s="51"/>
      <c r="J1435" s="45"/>
    </row>
    <row r="1436" spans="1:10" ht="15">
      <c r="A1436" s="32"/>
      <c r="B1436" s="337"/>
      <c r="C1436" s="126">
        <v>6</v>
      </c>
      <c r="D1436" s="48" t="s">
        <v>547</v>
      </c>
      <c r="E1436" s="32" t="s">
        <v>549</v>
      </c>
      <c r="F1436" s="32"/>
      <c r="G1436" s="32"/>
      <c r="H1436" s="40">
        <f>H1421</f>
        <v>36000</v>
      </c>
      <c r="I1436" s="51">
        <f>+C1436*H1436</f>
        <v>216000</v>
      </c>
      <c r="J1436" s="45"/>
    </row>
    <row r="1437" spans="1:10" ht="15">
      <c r="A1437" s="32"/>
      <c r="B1437" s="337"/>
      <c r="C1437" s="126">
        <v>20</v>
      </c>
      <c r="D1437" s="48" t="s">
        <v>547</v>
      </c>
      <c r="E1437" s="32" t="s">
        <v>548</v>
      </c>
      <c r="F1437" s="32"/>
      <c r="G1437" s="32"/>
      <c r="H1437" s="40">
        <f>H1422</f>
        <v>51000</v>
      </c>
      <c r="I1437" s="51">
        <f>+C1437*H1437</f>
        <v>1020000</v>
      </c>
      <c r="J1437" s="45"/>
    </row>
    <row r="1438" spans="1:10" ht="15">
      <c r="A1438" s="32"/>
      <c r="B1438" s="337"/>
      <c r="C1438" s="126">
        <v>2</v>
      </c>
      <c r="D1438" s="48" t="s">
        <v>547</v>
      </c>
      <c r="E1438" s="32" t="s">
        <v>550</v>
      </c>
      <c r="F1438" s="32"/>
      <c r="G1438" s="32"/>
      <c r="H1438" s="40">
        <f>H1423</f>
        <v>54000</v>
      </c>
      <c r="I1438" s="51">
        <f>+C1438*H1438</f>
        <v>108000</v>
      </c>
      <c r="J1438" s="45"/>
    </row>
    <row r="1439" spans="1:10" ht="15">
      <c r="A1439" s="55"/>
      <c r="B1439" s="337"/>
      <c r="C1439" s="126">
        <v>0.3</v>
      </c>
      <c r="D1439" s="48" t="s">
        <v>547</v>
      </c>
      <c r="E1439" s="32" t="s">
        <v>551</v>
      </c>
      <c r="F1439" s="32"/>
      <c r="G1439" s="32"/>
      <c r="H1439" s="40">
        <f>H1424</f>
        <v>48000</v>
      </c>
      <c r="I1439" s="51">
        <f>+C1439*H1439</f>
        <v>14400</v>
      </c>
      <c r="J1439" s="45"/>
    </row>
    <row r="1440" spans="1:10" ht="15">
      <c r="A1440" s="55"/>
      <c r="B1440" s="337"/>
      <c r="C1440" s="126"/>
      <c r="D1440" s="48"/>
      <c r="E1440" s="32"/>
      <c r="F1440" s="32"/>
      <c r="G1440" s="32"/>
      <c r="H1440" s="431" t="s">
        <v>1117</v>
      </c>
      <c r="I1440" s="139">
        <f>SUM(I1436:I1439)</f>
        <v>1358400</v>
      </c>
      <c r="J1440" s="45"/>
    </row>
    <row r="1441" spans="1:10" ht="4.5" customHeight="1">
      <c r="A1441" s="55"/>
      <c r="B1441" s="337"/>
      <c r="C1441" s="126"/>
      <c r="D1441" s="48"/>
      <c r="E1441" s="32"/>
      <c r="F1441" s="32"/>
      <c r="G1441" s="32"/>
      <c r="H1441" s="431"/>
      <c r="I1441" s="51"/>
      <c r="J1441" s="45"/>
    </row>
    <row r="1442" spans="1:10" ht="15">
      <c r="A1442" s="55"/>
      <c r="B1442" s="337"/>
      <c r="C1442" s="126"/>
      <c r="D1442" s="48"/>
      <c r="E1442" s="32"/>
      <c r="F1442" s="32"/>
      <c r="G1442" s="32"/>
      <c r="H1442" s="431" t="s">
        <v>1120</v>
      </c>
      <c r="I1442" s="139">
        <f>SUM(I1431:I1440)/2</f>
        <v>20251800</v>
      </c>
      <c r="J1442" s="45"/>
    </row>
    <row r="1443" spans="1:10" ht="6.75" customHeight="1">
      <c r="A1443" s="32"/>
      <c r="B1443" s="337"/>
      <c r="C1443" s="126"/>
      <c r="D1443" s="43"/>
      <c r="E1443" s="44"/>
      <c r="F1443" s="32"/>
      <c r="G1443" s="32"/>
      <c r="H1443" s="40"/>
      <c r="I1443" s="45"/>
      <c r="J1443" s="45"/>
    </row>
    <row r="1444" spans="1:10" ht="15">
      <c r="A1444" s="32"/>
      <c r="B1444" s="337" t="s">
        <v>399</v>
      </c>
      <c r="C1444" s="126"/>
      <c r="D1444" s="43"/>
      <c r="E1444" s="44" t="s">
        <v>618</v>
      </c>
      <c r="F1444" s="32"/>
      <c r="G1444" s="32"/>
      <c r="H1444" s="40"/>
      <c r="I1444" s="45"/>
      <c r="J1444" s="45"/>
    </row>
    <row r="1445" spans="1:10" ht="15">
      <c r="A1445" s="32"/>
      <c r="B1445" s="337"/>
      <c r="C1445" s="362" t="s">
        <v>1404</v>
      </c>
      <c r="D1445" s="43"/>
      <c r="E1445" s="44"/>
      <c r="F1445" s="32"/>
      <c r="G1445" s="32"/>
      <c r="H1445" s="40"/>
      <c r="I1445" s="45"/>
      <c r="J1445" s="45"/>
    </row>
    <row r="1446" spans="1:10" ht="15">
      <c r="A1446" s="32"/>
      <c r="B1446" s="337"/>
      <c r="C1446" s="126">
        <v>1.1</v>
      </c>
      <c r="D1446" s="48" t="s">
        <v>916</v>
      </c>
      <c r="E1446" s="32" t="s">
        <v>671</v>
      </c>
      <c r="F1446" s="32"/>
      <c r="G1446" s="32"/>
      <c r="H1446" s="40">
        <f>H1416</f>
        <v>11250000</v>
      </c>
      <c r="I1446" s="51">
        <f>+C1446*H1446</f>
        <v>12375000.000000002</v>
      </c>
      <c r="J1446" s="45"/>
    </row>
    <row r="1447" spans="1:10" ht="15">
      <c r="A1447" s="32"/>
      <c r="B1447" s="337"/>
      <c r="C1447" s="126">
        <v>15</v>
      </c>
      <c r="D1447" s="48" t="s">
        <v>315</v>
      </c>
      <c r="E1447" s="32" t="s">
        <v>596</v>
      </c>
      <c r="F1447" s="32"/>
      <c r="G1447" s="32"/>
      <c r="H1447" s="40">
        <f>'daftar harga bahan'!F262</f>
        <v>17800</v>
      </c>
      <c r="I1447" s="51">
        <f>+C1447*H1447</f>
        <v>267000</v>
      </c>
      <c r="J1447" s="45"/>
    </row>
    <row r="1448" spans="1:10" ht="15">
      <c r="A1448" s="32"/>
      <c r="B1448" s="337"/>
      <c r="C1448" s="126">
        <v>3</v>
      </c>
      <c r="D1448" s="48" t="s">
        <v>315</v>
      </c>
      <c r="E1448" s="32" t="s">
        <v>545</v>
      </c>
      <c r="F1448" s="32"/>
      <c r="G1448" s="32"/>
      <c r="H1448" s="40">
        <f>'daftar harga bahan'!F426</f>
        <v>17500</v>
      </c>
      <c r="I1448" s="51">
        <f>+C1448*H1448</f>
        <v>52500</v>
      </c>
      <c r="J1448" s="45"/>
    </row>
    <row r="1449" spans="1:10" ht="15">
      <c r="A1449" s="32"/>
      <c r="B1449" s="337"/>
      <c r="C1449" s="126"/>
      <c r="D1449" s="48"/>
      <c r="E1449" s="32"/>
      <c r="F1449" s="32"/>
      <c r="G1449" s="32"/>
      <c r="H1449" s="431" t="s">
        <v>1115</v>
      </c>
      <c r="I1449" s="139">
        <f>SUM(I1446:I1448)</f>
        <v>12694500.000000002</v>
      </c>
      <c r="J1449" s="45"/>
    </row>
    <row r="1450" spans="1:10" ht="15">
      <c r="A1450" s="32"/>
      <c r="B1450" s="337"/>
      <c r="C1450" s="434" t="s">
        <v>1116</v>
      </c>
      <c r="D1450" s="48"/>
      <c r="E1450" s="32"/>
      <c r="F1450" s="32"/>
      <c r="G1450" s="32"/>
      <c r="H1450" s="40"/>
      <c r="I1450" s="51"/>
      <c r="J1450" s="45"/>
    </row>
    <row r="1451" spans="1:10" ht="15">
      <c r="A1451" s="32"/>
      <c r="B1451" s="337"/>
      <c r="C1451" s="126">
        <v>2.4</v>
      </c>
      <c r="D1451" s="48" t="s">
        <v>547</v>
      </c>
      <c r="E1451" s="32" t="s">
        <v>549</v>
      </c>
      <c r="F1451" s="32"/>
      <c r="G1451" s="32"/>
      <c r="H1451" s="40">
        <f>H1436</f>
        <v>36000</v>
      </c>
      <c r="I1451" s="51">
        <f>+C1451*H1451</f>
        <v>86400</v>
      </c>
      <c r="J1451" s="45"/>
    </row>
    <row r="1452" spans="1:10" ht="15">
      <c r="A1452" s="32"/>
      <c r="B1452" s="337"/>
      <c r="C1452" s="126">
        <v>7.2</v>
      </c>
      <c r="D1452" s="48" t="s">
        <v>547</v>
      </c>
      <c r="E1452" s="32" t="s">
        <v>548</v>
      </c>
      <c r="F1452" s="32"/>
      <c r="G1452" s="32"/>
      <c r="H1452" s="40">
        <f>H1437</f>
        <v>51000</v>
      </c>
      <c r="I1452" s="51">
        <f>+C1452*H1452</f>
        <v>367200</v>
      </c>
      <c r="J1452" s="45"/>
    </row>
    <row r="1453" spans="1:10" ht="15">
      <c r="A1453" s="32"/>
      <c r="B1453" s="337"/>
      <c r="C1453" s="126">
        <v>0.72</v>
      </c>
      <c r="D1453" s="48" t="s">
        <v>547</v>
      </c>
      <c r="E1453" s="32" t="s">
        <v>550</v>
      </c>
      <c r="F1453" s="32"/>
      <c r="G1453" s="32"/>
      <c r="H1453" s="40">
        <f>H1438</f>
        <v>54000</v>
      </c>
      <c r="I1453" s="51">
        <f>+C1453*H1453</f>
        <v>38880</v>
      </c>
      <c r="J1453" s="45"/>
    </row>
    <row r="1454" spans="1:10" ht="15">
      <c r="A1454" s="32"/>
      <c r="B1454" s="337"/>
      <c r="C1454" s="126">
        <v>0.12</v>
      </c>
      <c r="D1454" s="48" t="s">
        <v>547</v>
      </c>
      <c r="E1454" s="32" t="s">
        <v>551</v>
      </c>
      <c r="F1454" s="32"/>
      <c r="G1454" s="32"/>
      <c r="H1454" s="40">
        <f>H1439</f>
        <v>48000</v>
      </c>
      <c r="I1454" s="51">
        <f>+C1454*H1454</f>
        <v>5760</v>
      </c>
      <c r="J1454" s="45"/>
    </row>
    <row r="1455" spans="1:10" ht="15">
      <c r="A1455" s="32"/>
      <c r="B1455" s="337"/>
      <c r="C1455" s="126"/>
      <c r="D1455" s="48"/>
      <c r="E1455" s="32"/>
      <c r="F1455" s="32"/>
      <c r="G1455" s="32"/>
      <c r="H1455" s="431" t="s">
        <v>1117</v>
      </c>
      <c r="I1455" s="139">
        <f>SUM(I1451:I1454)</f>
        <v>498240</v>
      </c>
      <c r="J1455" s="45"/>
    </row>
    <row r="1456" spans="1:10" ht="5.25" customHeight="1">
      <c r="A1456" s="32"/>
      <c r="B1456" s="337"/>
      <c r="C1456" s="126"/>
      <c r="D1456" s="48"/>
      <c r="E1456" s="32"/>
      <c r="F1456" s="32"/>
      <c r="G1456" s="32"/>
      <c r="H1456" s="431"/>
      <c r="I1456" s="51"/>
      <c r="J1456" s="45"/>
    </row>
    <row r="1457" spans="1:10" ht="15">
      <c r="A1457" s="32"/>
      <c r="B1457" s="337"/>
      <c r="C1457" s="126"/>
      <c r="D1457" s="48"/>
      <c r="E1457" s="32"/>
      <c r="F1457" s="32"/>
      <c r="G1457" s="32"/>
      <c r="H1457" s="431" t="s">
        <v>1120</v>
      </c>
      <c r="I1457" s="139">
        <f>SUM(I1446:I1455)/2</f>
        <v>13192740.000000002</v>
      </c>
      <c r="J1457" s="45"/>
    </row>
    <row r="1458" spans="1:10" ht="7.5" customHeight="1">
      <c r="A1458" s="32"/>
      <c r="B1458" s="337"/>
      <c r="C1458" s="126"/>
      <c r="D1458" s="48"/>
      <c r="E1458" s="32"/>
      <c r="F1458" s="32"/>
      <c r="G1458" s="32"/>
      <c r="H1458" s="40"/>
      <c r="I1458" s="51"/>
      <c r="J1458" s="45"/>
    </row>
    <row r="1459" spans="1:10" ht="15">
      <c r="A1459" s="32"/>
      <c r="B1459" s="337" t="s">
        <v>400</v>
      </c>
      <c r="C1459" s="126"/>
      <c r="D1459" s="43"/>
      <c r="E1459" s="44" t="s">
        <v>670</v>
      </c>
      <c r="F1459" s="32"/>
      <c r="G1459" s="32"/>
      <c r="H1459" s="40"/>
      <c r="I1459" s="45"/>
      <c r="J1459" s="45"/>
    </row>
    <row r="1460" spans="1:10" ht="15">
      <c r="A1460" s="32"/>
      <c r="B1460" s="337"/>
      <c r="C1460" s="362" t="s">
        <v>1404</v>
      </c>
      <c r="D1460" s="43"/>
      <c r="E1460" s="44"/>
      <c r="F1460" s="32"/>
      <c r="G1460" s="32"/>
      <c r="H1460" s="40"/>
      <c r="I1460" s="45"/>
      <c r="J1460" s="45"/>
    </row>
    <row r="1461" spans="1:10" ht="15">
      <c r="A1461" s="32"/>
      <c r="B1461" s="337"/>
      <c r="C1461" s="126">
        <v>0.0196</v>
      </c>
      <c r="D1461" s="48" t="s">
        <v>916</v>
      </c>
      <c r="E1461" s="32" t="s">
        <v>669</v>
      </c>
      <c r="F1461" s="32"/>
      <c r="G1461" s="32"/>
      <c r="H1461" s="40">
        <f>'daftar harga bahan'!F137</f>
        <v>11250000</v>
      </c>
      <c r="I1461" s="51">
        <f>+C1461*H1461</f>
        <v>220500</v>
      </c>
      <c r="J1461" s="45"/>
    </row>
    <row r="1462" spans="1:10" ht="15">
      <c r="A1462" s="32"/>
      <c r="B1462" s="337"/>
      <c r="C1462" s="126">
        <v>0.03</v>
      </c>
      <c r="D1462" s="48" t="s">
        <v>315</v>
      </c>
      <c r="E1462" s="32" t="s">
        <v>778</v>
      </c>
      <c r="F1462" s="32"/>
      <c r="G1462" s="32"/>
      <c r="H1462" s="40">
        <f>+'daftar harga bahan'!F426</f>
        <v>17500</v>
      </c>
      <c r="I1462" s="51">
        <f>+C1462*H1462</f>
        <v>525</v>
      </c>
      <c r="J1462" s="45"/>
    </row>
    <row r="1463" spans="1:10" ht="15">
      <c r="A1463" s="32"/>
      <c r="B1463" s="337"/>
      <c r="C1463" s="126">
        <v>0.3</v>
      </c>
      <c r="D1463" s="48" t="s">
        <v>315</v>
      </c>
      <c r="E1463" s="32" t="s">
        <v>779</v>
      </c>
      <c r="F1463" s="32"/>
      <c r="G1463" s="32"/>
      <c r="H1463" s="40">
        <f>+'daftar harga bahan'!F431</f>
        <v>20100</v>
      </c>
      <c r="I1463" s="51">
        <f>+C1463*H1463</f>
        <v>6030</v>
      </c>
      <c r="J1463" s="45"/>
    </row>
    <row r="1464" spans="1:10" ht="15">
      <c r="A1464" s="32"/>
      <c r="B1464" s="337"/>
      <c r="C1464" s="126">
        <v>0.5</v>
      </c>
      <c r="D1464" s="48" t="s">
        <v>594</v>
      </c>
      <c r="E1464" s="32" t="s">
        <v>1447</v>
      </c>
      <c r="F1464" s="32"/>
      <c r="G1464" s="32"/>
      <c r="H1464" s="40">
        <f>H1366</f>
        <v>108000</v>
      </c>
      <c r="I1464" s="51">
        <f>+C1464*H1464</f>
        <v>54000</v>
      </c>
      <c r="J1464" s="45"/>
    </row>
    <row r="1465" spans="1:10" ht="15">
      <c r="A1465" s="32"/>
      <c r="B1465" s="337"/>
      <c r="C1465" s="126">
        <v>1</v>
      </c>
      <c r="D1465" s="48" t="s">
        <v>594</v>
      </c>
      <c r="E1465" s="32" t="s">
        <v>616</v>
      </c>
      <c r="F1465" s="32"/>
      <c r="G1465" s="32"/>
      <c r="H1465" s="40">
        <f>+'daftar harga bahan'!F324</f>
        <v>278000</v>
      </c>
      <c r="I1465" s="51">
        <f>+C1465*H1465</f>
        <v>278000</v>
      </c>
      <c r="J1465" s="45"/>
    </row>
    <row r="1466" spans="1:10" ht="15">
      <c r="A1466" s="32"/>
      <c r="B1466" s="337"/>
      <c r="C1466" s="126"/>
      <c r="D1466" s="48"/>
      <c r="E1466" s="32"/>
      <c r="F1466" s="32"/>
      <c r="G1466" s="32"/>
      <c r="H1466" s="431" t="s">
        <v>1115</v>
      </c>
      <c r="I1466" s="139">
        <f>SUM(I1461:I1465)</f>
        <v>559055</v>
      </c>
      <c r="J1466" s="45"/>
    </row>
    <row r="1467" spans="1:10" ht="15">
      <c r="A1467" s="32"/>
      <c r="B1467" s="337"/>
      <c r="C1467" s="434" t="s">
        <v>1116</v>
      </c>
      <c r="D1467" s="48"/>
      <c r="E1467" s="32"/>
      <c r="F1467" s="32"/>
      <c r="G1467" s="32"/>
      <c r="H1467" s="40"/>
      <c r="I1467" s="32"/>
      <c r="J1467" s="45"/>
    </row>
    <row r="1468" spans="1:10" ht="15">
      <c r="A1468" s="32"/>
      <c r="B1468" s="337"/>
      <c r="C1468" s="126">
        <v>0.8</v>
      </c>
      <c r="D1468" s="48" t="s">
        <v>547</v>
      </c>
      <c r="E1468" s="32" t="s">
        <v>549</v>
      </c>
      <c r="F1468" s="32"/>
      <c r="G1468" s="32"/>
      <c r="H1468" s="40">
        <f>H1451</f>
        <v>36000</v>
      </c>
      <c r="I1468" s="51">
        <f>+C1468*H1468</f>
        <v>28800</v>
      </c>
      <c r="J1468" s="45"/>
    </row>
    <row r="1469" spans="1:10" ht="15">
      <c r="A1469" s="32"/>
      <c r="B1469" s="337"/>
      <c r="C1469" s="126">
        <v>2.5</v>
      </c>
      <c r="D1469" s="48" t="s">
        <v>547</v>
      </c>
      <c r="E1469" s="32" t="s">
        <v>548</v>
      </c>
      <c r="F1469" s="32"/>
      <c r="G1469" s="32"/>
      <c r="H1469" s="40">
        <f>H1452</f>
        <v>51000</v>
      </c>
      <c r="I1469" s="51">
        <f>+C1469*H1469</f>
        <v>127500</v>
      </c>
      <c r="J1469" s="45"/>
    </row>
    <row r="1470" spans="1:10" ht="15">
      <c r="A1470" s="32"/>
      <c r="B1470" s="337"/>
      <c r="C1470" s="126">
        <v>0.25</v>
      </c>
      <c r="D1470" s="48" t="s">
        <v>547</v>
      </c>
      <c r="E1470" s="32" t="s">
        <v>550</v>
      </c>
      <c r="F1470" s="32"/>
      <c r="G1470" s="32"/>
      <c r="H1470" s="40">
        <f>H1453</f>
        <v>54000</v>
      </c>
      <c r="I1470" s="51">
        <f>+C1470*H1470</f>
        <v>13500</v>
      </c>
      <c r="J1470" s="45"/>
    </row>
    <row r="1471" spans="1:10" ht="15">
      <c r="A1471" s="32"/>
      <c r="B1471" s="337"/>
      <c r="C1471" s="126">
        <v>0.04</v>
      </c>
      <c r="D1471" s="48" t="s">
        <v>547</v>
      </c>
      <c r="E1471" s="32" t="s">
        <v>551</v>
      </c>
      <c r="F1471" s="32"/>
      <c r="G1471" s="32"/>
      <c r="H1471" s="40">
        <f>H1454</f>
        <v>48000</v>
      </c>
      <c r="I1471" s="51">
        <f>+C1471*H1471</f>
        <v>1920</v>
      </c>
      <c r="J1471" s="45"/>
    </row>
    <row r="1472" spans="1:10" ht="15">
      <c r="A1472" s="32"/>
      <c r="B1472" s="337"/>
      <c r="C1472" s="126"/>
      <c r="D1472" s="48"/>
      <c r="E1472" s="32"/>
      <c r="F1472" s="32"/>
      <c r="G1472" s="32"/>
      <c r="H1472" s="431" t="s">
        <v>1117</v>
      </c>
      <c r="I1472" s="139">
        <f>SUM(I1468:I1471)</f>
        <v>171720</v>
      </c>
      <c r="J1472" s="45"/>
    </row>
    <row r="1473" spans="1:10" ht="6" customHeight="1">
      <c r="A1473" s="32"/>
      <c r="B1473" s="337"/>
      <c r="C1473" s="126"/>
      <c r="D1473" s="48"/>
      <c r="E1473" s="32"/>
      <c r="F1473" s="32"/>
      <c r="G1473" s="32"/>
      <c r="H1473" s="431"/>
      <c r="I1473" s="51"/>
      <c r="J1473" s="45"/>
    </row>
    <row r="1474" spans="1:10" ht="15">
      <c r="A1474" s="32"/>
      <c r="B1474" s="337"/>
      <c r="C1474" s="126"/>
      <c r="D1474" s="48"/>
      <c r="E1474" s="32"/>
      <c r="F1474" s="32"/>
      <c r="G1474" s="32"/>
      <c r="H1474" s="431" t="s">
        <v>1120</v>
      </c>
      <c r="I1474" s="139">
        <f>SUM(I1461:I1472)/2</f>
        <v>730775</v>
      </c>
      <c r="J1474" s="45"/>
    </row>
    <row r="1475" spans="1:10" ht="8.25" customHeight="1">
      <c r="A1475" s="32"/>
      <c r="B1475" s="337"/>
      <c r="C1475" s="126"/>
      <c r="D1475" s="32"/>
      <c r="E1475" s="32"/>
      <c r="F1475" s="32"/>
      <c r="G1475" s="32"/>
      <c r="H1475" s="40"/>
      <c r="I1475" s="32"/>
      <c r="J1475" s="45"/>
    </row>
    <row r="1476" spans="1:10" ht="15">
      <c r="A1476" s="32"/>
      <c r="B1476" s="337" t="s">
        <v>401</v>
      </c>
      <c r="C1476" s="126"/>
      <c r="D1476" s="43"/>
      <c r="E1476" s="137" t="s">
        <v>855</v>
      </c>
      <c r="F1476" s="32"/>
      <c r="G1476" s="32"/>
      <c r="H1476" s="40"/>
      <c r="I1476" s="45"/>
      <c r="J1476" s="45"/>
    </row>
    <row r="1477" spans="1:10" ht="15">
      <c r="A1477" s="32"/>
      <c r="B1477" s="337"/>
      <c r="C1477" s="362" t="s">
        <v>1404</v>
      </c>
      <c r="D1477" s="43"/>
      <c r="E1477" s="137"/>
      <c r="F1477" s="32"/>
      <c r="G1477" s="32"/>
      <c r="H1477" s="40"/>
      <c r="I1477" s="49"/>
      <c r="J1477" s="45"/>
    </row>
    <row r="1478" spans="1:10" ht="15">
      <c r="A1478" s="32"/>
      <c r="B1478" s="337"/>
      <c r="C1478" s="126">
        <v>0.0196</v>
      </c>
      <c r="D1478" s="48" t="s">
        <v>916</v>
      </c>
      <c r="E1478" s="32" t="s">
        <v>777</v>
      </c>
      <c r="F1478" s="32"/>
      <c r="G1478" s="32"/>
      <c r="H1478" s="40">
        <f>'daftar harga bahan'!F129</f>
        <v>16844000</v>
      </c>
      <c r="I1478" s="51">
        <f>+C1478*H1478</f>
        <v>330142.39999999997</v>
      </c>
      <c r="J1478" s="45"/>
    </row>
    <row r="1479" spans="1:10" ht="15">
      <c r="A1479" s="32"/>
      <c r="B1479" s="337"/>
      <c r="C1479" s="126">
        <v>0.03</v>
      </c>
      <c r="D1479" s="48" t="s">
        <v>315</v>
      </c>
      <c r="E1479" s="32" t="s">
        <v>778</v>
      </c>
      <c r="F1479" s="32"/>
      <c r="G1479" s="32"/>
      <c r="H1479" s="40">
        <f>+'daftar harga bahan'!F426</f>
        <v>17500</v>
      </c>
      <c r="I1479" s="51">
        <f>+C1479*H1479</f>
        <v>525</v>
      </c>
      <c r="J1479" s="45"/>
    </row>
    <row r="1480" spans="1:10" ht="15">
      <c r="A1480" s="32"/>
      <c r="B1480" s="337"/>
      <c r="C1480" s="126">
        <v>1.2</v>
      </c>
      <c r="D1480" s="48" t="s">
        <v>315</v>
      </c>
      <c r="E1480" s="32" t="s">
        <v>779</v>
      </c>
      <c r="F1480" s="32"/>
      <c r="G1480" s="32"/>
      <c r="H1480" s="40">
        <f>+'daftar harga bahan'!F431</f>
        <v>20100</v>
      </c>
      <c r="I1480" s="51">
        <f>+C1480*H1480</f>
        <v>24120</v>
      </c>
      <c r="J1480" s="45"/>
    </row>
    <row r="1481" spans="1:10" ht="15">
      <c r="A1481" s="32"/>
      <c r="B1481" s="337"/>
      <c r="C1481" s="126">
        <v>1</v>
      </c>
      <c r="D1481" s="48" t="s">
        <v>594</v>
      </c>
      <c r="E1481" s="32" t="s">
        <v>1447</v>
      </c>
      <c r="F1481" s="32"/>
      <c r="G1481" s="32"/>
      <c r="H1481" s="40">
        <f>H1464</f>
        <v>108000</v>
      </c>
      <c r="I1481" s="51">
        <f>+C1481*H1481</f>
        <v>108000</v>
      </c>
      <c r="J1481" s="45"/>
    </row>
    <row r="1482" spans="1:10" ht="15">
      <c r="A1482" s="32"/>
      <c r="B1482" s="337"/>
      <c r="C1482" s="126">
        <v>1</v>
      </c>
      <c r="D1482" s="48" t="s">
        <v>594</v>
      </c>
      <c r="E1482" s="32" t="s">
        <v>616</v>
      </c>
      <c r="F1482" s="32"/>
      <c r="G1482" s="32"/>
      <c r="H1482" s="40">
        <f>+'daftar harga bahan'!F324</f>
        <v>278000</v>
      </c>
      <c r="I1482" s="51">
        <f>+C1482*H1482</f>
        <v>278000</v>
      </c>
      <c r="J1482" s="45"/>
    </row>
    <row r="1483" spans="1:10" ht="15">
      <c r="A1483" s="32"/>
      <c r="B1483" s="337"/>
      <c r="C1483" s="126"/>
      <c r="D1483" s="48"/>
      <c r="E1483" s="32"/>
      <c r="F1483" s="32"/>
      <c r="G1483" s="32"/>
      <c r="H1483" s="431" t="s">
        <v>1115</v>
      </c>
      <c r="I1483" s="139">
        <f>SUM(I1478:I1482)</f>
        <v>740787.3999999999</v>
      </c>
      <c r="J1483" s="45"/>
    </row>
    <row r="1484" spans="1:10" ht="15">
      <c r="A1484" s="32"/>
      <c r="B1484" s="337"/>
      <c r="C1484" s="434" t="s">
        <v>1116</v>
      </c>
      <c r="D1484" s="48"/>
      <c r="E1484" s="32"/>
      <c r="F1484" s="32"/>
      <c r="G1484" s="32"/>
      <c r="H1484" s="40"/>
      <c r="I1484" s="55"/>
      <c r="J1484" s="45"/>
    </row>
    <row r="1485" spans="1:10" ht="15">
      <c r="A1485" s="32"/>
      <c r="B1485" s="337"/>
      <c r="C1485" s="126">
        <v>1</v>
      </c>
      <c r="D1485" s="48" t="s">
        <v>547</v>
      </c>
      <c r="E1485" s="32" t="s">
        <v>549</v>
      </c>
      <c r="F1485" s="32"/>
      <c r="G1485" s="32"/>
      <c r="H1485" s="40">
        <f>H1468</f>
        <v>36000</v>
      </c>
      <c r="I1485" s="51">
        <f>+C1485*H1485</f>
        <v>36000</v>
      </c>
      <c r="J1485" s="45"/>
    </row>
    <row r="1486" spans="1:10" ht="15">
      <c r="A1486" s="32"/>
      <c r="B1486" s="337"/>
      <c r="C1486" s="126">
        <v>2.6</v>
      </c>
      <c r="D1486" s="48" t="s">
        <v>547</v>
      </c>
      <c r="E1486" s="32" t="s">
        <v>548</v>
      </c>
      <c r="F1486" s="32"/>
      <c r="G1486" s="32"/>
      <c r="H1486" s="40">
        <f>H1469</f>
        <v>51000</v>
      </c>
      <c r="I1486" s="51">
        <f>+C1486*H1486</f>
        <v>132600</v>
      </c>
      <c r="J1486" s="45"/>
    </row>
    <row r="1487" spans="1:10" ht="15">
      <c r="A1487" s="32"/>
      <c r="B1487" s="337"/>
      <c r="C1487" s="126">
        <v>0.26</v>
      </c>
      <c r="D1487" s="48" t="s">
        <v>547</v>
      </c>
      <c r="E1487" s="32" t="s">
        <v>550</v>
      </c>
      <c r="F1487" s="32"/>
      <c r="G1487" s="32"/>
      <c r="H1487" s="40">
        <f>H1470</f>
        <v>54000</v>
      </c>
      <c r="I1487" s="51">
        <f>+C1487*H1487</f>
        <v>14040</v>
      </c>
      <c r="J1487" s="45"/>
    </row>
    <row r="1488" spans="1:10" ht="15">
      <c r="A1488" s="32"/>
      <c r="B1488" s="337"/>
      <c r="C1488" s="126">
        <v>0.05</v>
      </c>
      <c r="D1488" s="48" t="s">
        <v>547</v>
      </c>
      <c r="E1488" s="32" t="s">
        <v>551</v>
      </c>
      <c r="F1488" s="32"/>
      <c r="G1488" s="32"/>
      <c r="H1488" s="40">
        <f>H1471</f>
        <v>48000</v>
      </c>
      <c r="I1488" s="51">
        <f>+C1488*H1488</f>
        <v>2400</v>
      </c>
      <c r="J1488" s="45"/>
    </row>
    <row r="1489" spans="1:10" ht="15">
      <c r="A1489" s="32"/>
      <c r="B1489" s="337"/>
      <c r="C1489" s="126"/>
      <c r="D1489" s="48"/>
      <c r="E1489" s="32"/>
      <c r="F1489" s="32"/>
      <c r="G1489" s="32"/>
      <c r="H1489" s="431" t="s">
        <v>1117</v>
      </c>
      <c r="I1489" s="139">
        <f>SUM(I1485:I1488)</f>
        <v>185040</v>
      </c>
      <c r="J1489" s="45"/>
    </row>
    <row r="1490" spans="1:10" ht="4.5" customHeight="1">
      <c r="A1490" s="32"/>
      <c r="B1490" s="337"/>
      <c r="C1490" s="126"/>
      <c r="D1490" s="48"/>
      <c r="E1490" s="32"/>
      <c r="F1490" s="32"/>
      <c r="G1490" s="32"/>
      <c r="H1490" s="431"/>
      <c r="I1490" s="51"/>
      <c r="J1490" s="45"/>
    </row>
    <row r="1491" spans="1:10" ht="15">
      <c r="A1491" s="32"/>
      <c r="B1491" s="337"/>
      <c r="C1491" s="126"/>
      <c r="D1491" s="48"/>
      <c r="E1491" s="32"/>
      <c r="F1491" s="32"/>
      <c r="G1491" s="32"/>
      <c r="H1491" s="431" t="s">
        <v>1120</v>
      </c>
      <c r="I1491" s="432">
        <f>ROUNDDOWN(J1491,)</f>
        <v>925827</v>
      </c>
      <c r="J1491" s="139">
        <f>SUM(I1478:I1489)/2</f>
        <v>925827.3999999999</v>
      </c>
    </row>
    <row r="1492" spans="1:10" ht="6" customHeight="1">
      <c r="A1492" s="32"/>
      <c r="B1492" s="337"/>
      <c r="C1492" s="126"/>
      <c r="D1492" s="32"/>
      <c r="E1492" s="32"/>
      <c r="F1492" s="32"/>
      <c r="G1492" s="32"/>
      <c r="H1492" s="40"/>
      <c r="I1492" s="32"/>
      <c r="J1492" s="45"/>
    </row>
    <row r="1493" spans="1:237" s="46" customFormat="1" ht="15">
      <c r="A1493" s="32"/>
      <c r="B1493" s="337" t="s">
        <v>402</v>
      </c>
      <c r="C1493" s="126"/>
      <c r="D1493" s="43"/>
      <c r="E1493" s="44" t="s">
        <v>882</v>
      </c>
      <c r="F1493" s="32"/>
      <c r="G1493" s="32"/>
      <c r="H1493" s="40"/>
      <c r="I1493" s="45"/>
      <c r="IC1493" s="124"/>
    </row>
    <row r="1494" spans="1:237" s="46" customFormat="1" ht="15">
      <c r="A1494" s="32"/>
      <c r="B1494" s="337"/>
      <c r="C1494" s="362" t="s">
        <v>1404</v>
      </c>
      <c r="D1494" s="43"/>
      <c r="E1494" s="44"/>
      <c r="F1494" s="32"/>
      <c r="G1494" s="32"/>
      <c r="H1494" s="40"/>
      <c r="I1494" s="49"/>
      <c r="IC1494" s="124"/>
    </row>
    <row r="1495" spans="1:237" s="46" customFormat="1" ht="15">
      <c r="A1495" s="32"/>
      <c r="B1495" s="337"/>
      <c r="C1495" s="126">
        <v>0.0086</v>
      </c>
      <c r="D1495" s="48" t="s">
        <v>916</v>
      </c>
      <c r="E1495" s="32" t="s">
        <v>619</v>
      </c>
      <c r="F1495" s="32"/>
      <c r="G1495" s="32"/>
      <c r="H1495" s="40">
        <f>'daftar harga bahan'!F136</f>
        <v>11250000</v>
      </c>
      <c r="I1495" s="51">
        <f>+C1495*H1495</f>
        <v>96750</v>
      </c>
      <c r="IC1495" s="124"/>
    </row>
    <row r="1496" spans="1:237" s="46" customFormat="1" ht="15">
      <c r="A1496" s="32"/>
      <c r="B1496" s="337"/>
      <c r="C1496" s="126">
        <v>0.0036</v>
      </c>
      <c r="D1496" s="48" t="s">
        <v>916</v>
      </c>
      <c r="E1496" s="32" t="s">
        <v>620</v>
      </c>
      <c r="F1496" s="32"/>
      <c r="G1496" s="32"/>
      <c r="H1496" s="40">
        <f>'daftar harga bahan'!F136</f>
        <v>11250000</v>
      </c>
      <c r="I1496" s="51">
        <f>+C1496*H1496</f>
        <v>40500</v>
      </c>
      <c r="IC1496" s="124"/>
    </row>
    <row r="1497" spans="1:237" s="46" customFormat="1" ht="15">
      <c r="A1497" s="32"/>
      <c r="B1497" s="423"/>
      <c r="C1497" s="126">
        <v>0.25</v>
      </c>
      <c r="D1497" s="48" t="s">
        <v>315</v>
      </c>
      <c r="E1497" s="32" t="s">
        <v>545</v>
      </c>
      <c r="F1497" s="32"/>
      <c r="G1497" s="32"/>
      <c r="H1497" s="40">
        <f>'daftar harga bahan'!F426</f>
        <v>17500</v>
      </c>
      <c r="I1497" s="51">
        <f>+C1497*H1497</f>
        <v>4375</v>
      </c>
      <c r="IC1497" s="124"/>
    </row>
    <row r="1498" spans="1:237" s="46" customFormat="1" ht="15">
      <c r="A1498" s="32"/>
      <c r="B1498" s="423"/>
      <c r="C1498" s="126"/>
      <c r="D1498" s="48"/>
      <c r="E1498" s="32"/>
      <c r="F1498" s="32"/>
      <c r="G1498" s="32"/>
      <c r="H1498" s="431" t="s">
        <v>1115</v>
      </c>
      <c r="I1498" s="139">
        <f>SUM(I1495:I1497)</f>
        <v>141625</v>
      </c>
      <c r="IC1498" s="124"/>
    </row>
    <row r="1499" spans="1:237" s="46" customFormat="1" ht="15">
      <c r="A1499" s="32"/>
      <c r="B1499" s="337"/>
      <c r="C1499" s="434" t="s">
        <v>1116</v>
      </c>
      <c r="D1499" s="48"/>
      <c r="E1499" s="32"/>
      <c r="F1499" s="32"/>
      <c r="G1499" s="32"/>
      <c r="H1499" s="40"/>
      <c r="I1499" s="51"/>
      <c r="IC1499" s="124"/>
    </row>
    <row r="1500" spans="1:237" s="46" customFormat="1" ht="15">
      <c r="A1500" s="32"/>
      <c r="B1500" s="337"/>
      <c r="C1500" s="126">
        <v>0.1</v>
      </c>
      <c r="D1500" s="48" t="s">
        <v>547</v>
      </c>
      <c r="E1500" s="32" t="s">
        <v>549</v>
      </c>
      <c r="F1500" s="32"/>
      <c r="G1500" s="32"/>
      <c r="H1500" s="40">
        <f>H1485</f>
        <v>36000</v>
      </c>
      <c r="I1500" s="51">
        <f>+C1500*H1500</f>
        <v>3600</v>
      </c>
      <c r="IC1500" s="124"/>
    </row>
    <row r="1501" spans="1:237" s="46" customFormat="1" ht="15">
      <c r="A1501" s="32"/>
      <c r="B1501" s="337"/>
      <c r="C1501" s="126">
        <v>0.1</v>
      </c>
      <c r="D1501" s="48" t="s">
        <v>547</v>
      </c>
      <c r="E1501" s="32" t="s">
        <v>548</v>
      </c>
      <c r="F1501" s="32"/>
      <c r="G1501" s="32"/>
      <c r="H1501" s="40">
        <f>H1486</f>
        <v>51000</v>
      </c>
      <c r="I1501" s="51">
        <f>+C1501*H1501</f>
        <v>5100</v>
      </c>
      <c r="IC1501" s="124"/>
    </row>
    <row r="1502" spans="1:237" s="46" customFormat="1" ht="15">
      <c r="A1502" s="32"/>
      <c r="B1502" s="337"/>
      <c r="C1502" s="126">
        <v>0.01</v>
      </c>
      <c r="D1502" s="48" t="s">
        <v>547</v>
      </c>
      <c r="E1502" s="32" t="s">
        <v>550</v>
      </c>
      <c r="F1502" s="32"/>
      <c r="G1502" s="32"/>
      <c r="H1502" s="40">
        <f>H1487</f>
        <v>54000</v>
      </c>
      <c r="I1502" s="51">
        <f>+C1502*H1502</f>
        <v>540</v>
      </c>
      <c r="IC1502" s="124"/>
    </row>
    <row r="1503" spans="1:237" s="46" customFormat="1" ht="15">
      <c r="A1503" s="32"/>
      <c r="B1503" s="337"/>
      <c r="C1503" s="126">
        <v>0.005</v>
      </c>
      <c r="D1503" s="48" t="s">
        <v>547</v>
      </c>
      <c r="E1503" s="32" t="s">
        <v>551</v>
      </c>
      <c r="F1503" s="32"/>
      <c r="G1503" s="32"/>
      <c r="H1503" s="40">
        <f>H1488</f>
        <v>48000</v>
      </c>
      <c r="I1503" s="51">
        <f>+C1503*H1503</f>
        <v>240</v>
      </c>
      <c r="IC1503" s="124"/>
    </row>
    <row r="1504" spans="1:237" s="46" customFormat="1" ht="15">
      <c r="A1504" s="32"/>
      <c r="B1504" s="337"/>
      <c r="C1504" s="126"/>
      <c r="D1504" s="48"/>
      <c r="E1504" s="32"/>
      <c r="F1504" s="32"/>
      <c r="G1504" s="32"/>
      <c r="H1504" s="431" t="s">
        <v>1117</v>
      </c>
      <c r="I1504" s="139">
        <f>SUM(I1500:I1503)</f>
        <v>9480</v>
      </c>
      <c r="IC1504" s="124"/>
    </row>
    <row r="1505" spans="1:237" s="46" customFormat="1" ht="6.75" customHeight="1">
      <c r="A1505" s="32"/>
      <c r="B1505" s="337"/>
      <c r="C1505" s="126"/>
      <c r="D1505" s="48"/>
      <c r="E1505" s="32"/>
      <c r="F1505" s="32"/>
      <c r="G1505" s="32"/>
      <c r="H1505" s="431"/>
      <c r="I1505" s="51"/>
      <c r="IC1505" s="124"/>
    </row>
    <row r="1506" spans="1:237" s="46" customFormat="1" ht="15">
      <c r="A1506" s="32"/>
      <c r="B1506" s="337"/>
      <c r="C1506" s="126"/>
      <c r="D1506" s="48"/>
      <c r="E1506" s="32"/>
      <c r="F1506" s="32"/>
      <c r="G1506" s="32"/>
      <c r="H1506" s="431" t="s">
        <v>1120</v>
      </c>
      <c r="I1506" s="139">
        <f>SUM(I1495:I1504)/2</f>
        <v>151105</v>
      </c>
      <c r="IC1506" s="124"/>
    </row>
    <row r="1507" spans="1:237" s="46" customFormat="1" ht="6" customHeight="1">
      <c r="A1507" s="32"/>
      <c r="B1507" s="337"/>
      <c r="C1507" s="126"/>
      <c r="D1507" s="48"/>
      <c r="E1507" s="32"/>
      <c r="F1507" s="32"/>
      <c r="G1507" s="32"/>
      <c r="H1507" s="40"/>
      <c r="I1507" s="51"/>
      <c r="IC1507" s="124"/>
    </row>
    <row r="1508" spans="1:237" s="46" customFormat="1" ht="15">
      <c r="A1508" s="32"/>
      <c r="B1508" s="337" t="s">
        <v>403</v>
      </c>
      <c r="C1508" s="126"/>
      <c r="D1508" s="43"/>
      <c r="E1508" s="44" t="s">
        <v>883</v>
      </c>
      <c r="F1508" s="32"/>
      <c r="G1508" s="32"/>
      <c r="H1508" s="40"/>
      <c r="IC1508" s="124"/>
    </row>
    <row r="1509" spans="1:237" s="46" customFormat="1" ht="15">
      <c r="A1509" s="32"/>
      <c r="B1509" s="337"/>
      <c r="C1509" s="362" t="s">
        <v>1404</v>
      </c>
      <c r="D1509" s="43"/>
      <c r="E1509" s="44"/>
      <c r="F1509" s="32"/>
      <c r="G1509" s="32"/>
      <c r="H1509" s="40"/>
      <c r="IC1509" s="124"/>
    </row>
    <row r="1510" spans="1:237" s="46" customFormat="1" ht="15">
      <c r="A1510" s="32"/>
      <c r="B1510" s="337"/>
      <c r="C1510" s="126">
        <v>0.0086</v>
      </c>
      <c r="D1510" s="48" t="s">
        <v>916</v>
      </c>
      <c r="E1510" s="32" t="s">
        <v>884</v>
      </c>
      <c r="F1510" s="32"/>
      <c r="G1510" s="32"/>
      <c r="H1510" s="40">
        <f>H1495</f>
        <v>11250000</v>
      </c>
      <c r="I1510" s="51">
        <f>+C1510*H1510</f>
        <v>96750</v>
      </c>
      <c r="IC1510" s="124"/>
    </row>
    <row r="1511" spans="1:237" s="46" customFormat="1" ht="15">
      <c r="A1511" s="32"/>
      <c r="B1511" s="337"/>
      <c r="C1511" s="126">
        <v>0.0043</v>
      </c>
      <c r="D1511" s="48" t="s">
        <v>916</v>
      </c>
      <c r="E1511" s="32" t="s">
        <v>620</v>
      </c>
      <c r="F1511" s="32"/>
      <c r="G1511" s="32"/>
      <c r="H1511" s="40">
        <f>H1496</f>
        <v>11250000</v>
      </c>
      <c r="I1511" s="51">
        <f>+C1511*H1511</f>
        <v>48375</v>
      </c>
      <c r="IC1511" s="124"/>
    </row>
    <row r="1512" spans="1:237" s="46" customFormat="1" ht="15">
      <c r="A1512" s="32"/>
      <c r="B1512" s="423"/>
      <c r="C1512" s="126">
        <v>0.25</v>
      </c>
      <c r="D1512" s="48" t="s">
        <v>315</v>
      </c>
      <c r="E1512" s="32" t="s">
        <v>545</v>
      </c>
      <c r="F1512" s="32"/>
      <c r="G1512" s="32"/>
      <c r="H1512" s="40">
        <f>'daftar harga bahan'!F426</f>
        <v>17500</v>
      </c>
      <c r="I1512" s="51">
        <f>+C1512*H1512</f>
        <v>4375</v>
      </c>
      <c r="IC1512" s="124"/>
    </row>
    <row r="1513" spans="1:237" s="46" customFormat="1" ht="15">
      <c r="A1513" s="32"/>
      <c r="B1513" s="423"/>
      <c r="C1513" s="126"/>
      <c r="D1513" s="48"/>
      <c r="E1513" s="32"/>
      <c r="F1513" s="32"/>
      <c r="G1513" s="32"/>
      <c r="H1513" s="431" t="s">
        <v>1115</v>
      </c>
      <c r="I1513" s="139">
        <f>SUM(I1510:I1512)</f>
        <v>149500</v>
      </c>
      <c r="IC1513" s="124"/>
    </row>
    <row r="1514" spans="1:237" s="46" customFormat="1" ht="15">
      <c r="A1514" s="32"/>
      <c r="B1514" s="337"/>
      <c r="C1514" s="434" t="s">
        <v>1116</v>
      </c>
      <c r="D1514" s="48"/>
      <c r="E1514" s="32"/>
      <c r="F1514" s="32"/>
      <c r="G1514" s="32"/>
      <c r="H1514" s="40"/>
      <c r="I1514" s="51"/>
      <c r="IC1514" s="124"/>
    </row>
    <row r="1515" spans="1:237" s="46" customFormat="1" ht="15">
      <c r="A1515" s="32"/>
      <c r="B1515" s="337"/>
      <c r="C1515" s="126">
        <v>0.1</v>
      </c>
      <c r="D1515" s="48" t="s">
        <v>547</v>
      </c>
      <c r="E1515" s="32" t="s">
        <v>549</v>
      </c>
      <c r="F1515" s="32"/>
      <c r="G1515" s="32"/>
      <c r="H1515" s="40">
        <f>H1500</f>
        <v>36000</v>
      </c>
      <c r="I1515" s="51">
        <f>+C1515*H1515</f>
        <v>3600</v>
      </c>
      <c r="IC1515" s="124"/>
    </row>
    <row r="1516" spans="1:237" s="46" customFormat="1" ht="15">
      <c r="A1516" s="32"/>
      <c r="B1516" s="337"/>
      <c r="C1516" s="126">
        <v>0.1</v>
      </c>
      <c r="D1516" s="48" t="s">
        <v>547</v>
      </c>
      <c r="E1516" s="32" t="s">
        <v>548</v>
      </c>
      <c r="F1516" s="32"/>
      <c r="G1516" s="32"/>
      <c r="H1516" s="40">
        <f>H1501</f>
        <v>51000</v>
      </c>
      <c r="I1516" s="51">
        <f>+C1516*H1516</f>
        <v>5100</v>
      </c>
      <c r="IC1516" s="124"/>
    </row>
    <row r="1517" spans="1:237" s="46" customFormat="1" ht="15">
      <c r="A1517" s="32"/>
      <c r="B1517" s="337"/>
      <c r="C1517" s="126">
        <v>0.01</v>
      </c>
      <c r="D1517" s="48" t="s">
        <v>547</v>
      </c>
      <c r="E1517" s="32" t="s">
        <v>550</v>
      </c>
      <c r="F1517" s="32"/>
      <c r="G1517" s="32"/>
      <c r="H1517" s="40">
        <f>H1502</f>
        <v>54000</v>
      </c>
      <c r="I1517" s="51">
        <f>+C1517*H1517</f>
        <v>540</v>
      </c>
      <c r="IC1517" s="124"/>
    </row>
    <row r="1518" spans="1:237" s="46" customFormat="1" ht="15">
      <c r="A1518" s="32"/>
      <c r="B1518" s="337"/>
      <c r="C1518" s="126">
        <v>0.005</v>
      </c>
      <c r="D1518" s="48" t="s">
        <v>547</v>
      </c>
      <c r="E1518" s="32" t="s">
        <v>551</v>
      </c>
      <c r="F1518" s="32"/>
      <c r="G1518" s="32"/>
      <c r="H1518" s="40">
        <f>H1503</f>
        <v>48000</v>
      </c>
      <c r="I1518" s="51">
        <f>+C1518*H1518</f>
        <v>240</v>
      </c>
      <c r="IC1518" s="124"/>
    </row>
    <row r="1519" spans="1:237" s="46" customFormat="1" ht="15">
      <c r="A1519" s="32"/>
      <c r="B1519" s="337"/>
      <c r="C1519" s="126"/>
      <c r="D1519" s="48"/>
      <c r="E1519" s="32"/>
      <c r="F1519" s="32"/>
      <c r="G1519" s="32"/>
      <c r="H1519" s="431" t="s">
        <v>1117</v>
      </c>
      <c r="I1519" s="139">
        <f>SUM(I1515:I1518)</f>
        <v>9480</v>
      </c>
      <c r="IC1519" s="124"/>
    </row>
    <row r="1520" spans="1:237" s="46" customFormat="1" ht="6.75" customHeight="1">
      <c r="A1520" s="32"/>
      <c r="B1520" s="337"/>
      <c r="C1520" s="126"/>
      <c r="D1520" s="48"/>
      <c r="E1520" s="32"/>
      <c r="F1520" s="32"/>
      <c r="G1520" s="32"/>
      <c r="H1520" s="431"/>
      <c r="I1520" s="51"/>
      <c r="IC1520" s="124"/>
    </row>
    <row r="1521" spans="1:237" s="46" customFormat="1" ht="15">
      <c r="A1521" s="32"/>
      <c r="B1521" s="337"/>
      <c r="C1521" s="126"/>
      <c r="D1521" s="48"/>
      <c r="E1521" s="32"/>
      <c r="F1521" s="32"/>
      <c r="G1521" s="32"/>
      <c r="H1521" s="431" t="s">
        <v>1120</v>
      </c>
      <c r="I1521" s="139">
        <f>SUM(I1510:I1519)/2</f>
        <v>158980</v>
      </c>
      <c r="IC1521" s="124"/>
    </row>
    <row r="1522" spans="1:237" s="46" customFormat="1" ht="6.75" customHeight="1">
      <c r="A1522" s="32"/>
      <c r="B1522" s="337"/>
      <c r="C1522" s="126"/>
      <c r="D1522" s="48"/>
      <c r="E1522" s="32"/>
      <c r="F1522" s="32"/>
      <c r="G1522" s="32"/>
      <c r="H1522" s="40"/>
      <c r="I1522" s="51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47"/>
      <c r="AW1522" s="47"/>
      <c r="AX1522" s="47"/>
      <c r="AY1522" s="47"/>
      <c r="AZ1522" s="47"/>
      <c r="BA1522" s="47"/>
      <c r="BB1522" s="47"/>
      <c r="BC1522" s="47"/>
      <c r="BD1522" s="47"/>
      <c r="BE1522" s="47"/>
      <c r="BF1522" s="47"/>
      <c r="BG1522" s="47"/>
      <c r="BH1522" s="47"/>
      <c r="BI1522" s="47"/>
      <c r="BJ1522" s="47"/>
      <c r="BK1522" s="47"/>
      <c r="BL1522" s="47"/>
      <c r="BM1522" s="47"/>
      <c r="BN1522" s="47"/>
      <c r="BO1522" s="47"/>
      <c r="BP1522" s="47"/>
      <c r="BQ1522" s="47"/>
      <c r="BR1522" s="47"/>
      <c r="BS1522" s="47"/>
      <c r="BT1522" s="47"/>
      <c r="BU1522" s="47"/>
      <c r="BV1522" s="47"/>
      <c r="BW1522" s="47"/>
      <c r="BX1522" s="47"/>
      <c r="BY1522" s="47"/>
      <c r="BZ1522" s="47"/>
      <c r="CA1522" s="47"/>
      <c r="CB1522" s="47"/>
      <c r="CC1522" s="47"/>
      <c r="CD1522" s="47"/>
      <c r="CE1522" s="47"/>
      <c r="CF1522" s="47"/>
      <c r="CG1522" s="47"/>
      <c r="CH1522" s="47"/>
      <c r="CI1522" s="47"/>
      <c r="CJ1522" s="47"/>
      <c r="CK1522" s="47"/>
      <c r="CL1522" s="47"/>
      <c r="CM1522" s="47"/>
      <c r="CN1522" s="47"/>
      <c r="CO1522" s="47"/>
      <c r="CP1522" s="47"/>
      <c r="CQ1522" s="47"/>
      <c r="CR1522" s="47"/>
      <c r="CS1522" s="47"/>
      <c r="CT1522" s="47"/>
      <c r="CU1522" s="47"/>
      <c r="CV1522" s="47"/>
      <c r="CW1522" s="47"/>
      <c r="CX1522" s="47"/>
      <c r="CY1522" s="47"/>
      <c r="CZ1522" s="47"/>
      <c r="DA1522" s="47"/>
      <c r="DB1522" s="47"/>
      <c r="DC1522" s="47"/>
      <c r="DD1522" s="47"/>
      <c r="DE1522" s="47"/>
      <c r="DF1522" s="47"/>
      <c r="DG1522" s="47"/>
      <c r="DH1522" s="47"/>
      <c r="DI1522" s="47"/>
      <c r="DJ1522" s="47"/>
      <c r="DK1522" s="47"/>
      <c r="DL1522" s="47"/>
      <c r="DM1522" s="47"/>
      <c r="DN1522" s="47"/>
      <c r="DO1522" s="47"/>
      <c r="DP1522" s="47"/>
      <c r="DQ1522" s="47"/>
      <c r="DR1522" s="47"/>
      <c r="DS1522" s="47"/>
      <c r="DT1522" s="47"/>
      <c r="DU1522" s="47"/>
      <c r="DV1522" s="47"/>
      <c r="DW1522" s="47"/>
      <c r="DX1522" s="47"/>
      <c r="DY1522" s="47"/>
      <c r="DZ1522" s="47"/>
      <c r="EA1522" s="47"/>
      <c r="EB1522" s="47"/>
      <c r="EC1522" s="47"/>
      <c r="ED1522" s="47"/>
      <c r="EE1522" s="47"/>
      <c r="EF1522" s="47"/>
      <c r="EG1522" s="47"/>
      <c r="EH1522" s="47"/>
      <c r="EI1522" s="47"/>
      <c r="EJ1522" s="47"/>
      <c r="EK1522" s="47"/>
      <c r="EL1522" s="47"/>
      <c r="EM1522" s="47"/>
      <c r="EN1522" s="47"/>
      <c r="EO1522" s="47"/>
      <c r="EP1522" s="47"/>
      <c r="EQ1522" s="47"/>
      <c r="ER1522" s="47"/>
      <c r="ES1522" s="47"/>
      <c r="ET1522" s="47"/>
      <c r="EU1522" s="47"/>
      <c r="EV1522" s="47"/>
      <c r="EW1522" s="47"/>
      <c r="EX1522" s="47"/>
      <c r="EY1522" s="47"/>
      <c r="EZ1522" s="47"/>
      <c r="FA1522" s="47"/>
      <c r="FB1522" s="47"/>
      <c r="FC1522" s="47"/>
      <c r="FD1522" s="47"/>
      <c r="FE1522" s="47"/>
      <c r="FF1522" s="47"/>
      <c r="FG1522" s="47"/>
      <c r="FH1522" s="47"/>
      <c r="FI1522" s="47"/>
      <c r="FJ1522" s="47"/>
      <c r="FK1522" s="47"/>
      <c r="FL1522" s="47"/>
      <c r="FM1522" s="47"/>
      <c r="FN1522" s="47"/>
      <c r="FO1522" s="47"/>
      <c r="FP1522" s="47"/>
      <c r="FQ1522" s="47"/>
      <c r="FR1522" s="47"/>
      <c r="FS1522" s="47"/>
      <c r="FT1522" s="47"/>
      <c r="FU1522" s="47"/>
      <c r="FV1522" s="47"/>
      <c r="FW1522" s="47"/>
      <c r="FX1522" s="47"/>
      <c r="FY1522" s="47"/>
      <c r="FZ1522" s="47"/>
      <c r="GA1522" s="47"/>
      <c r="GB1522" s="47"/>
      <c r="GC1522" s="47"/>
      <c r="GD1522" s="47"/>
      <c r="GE1522" s="47"/>
      <c r="GF1522" s="47"/>
      <c r="GG1522" s="47"/>
      <c r="GH1522" s="47"/>
      <c r="GI1522" s="47"/>
      <c r="GJ1522" s="47"/>
      <c r="GK1522" s="47"/>
      <c r="GL1522" s="47"/>
      <c r="GM1522" s="47"/>
      <c r="GN1522" s="47"/>
      <c r="GO1522" s="47"/>
      <c r="GP1522" s="47"/>
      <c r="GQ1522" s="47"/>
      <c r="GR1522" s="47"/>
      <c r="GS1522" s="47"/>
      <c r="GT1522" s="47"/>
      <c r="GU1522" s="47"/>
      <c r="GV1522" s="47"/>
      <c r="GW1522" s="47"/>
      <c r="GX1522" s="47"/>
      <c r="GY1522" s="47"/>
      <c r="GZ1522" s="47"/>
      <c r="HA1522" s="47"/>
      <c r="HB1522" s="47"/>
      <c r="HC1522" s="47"/>
      <c r="HD1522" s="47"/>
      <c r="HE1522" s="47"/>
      <c r="HF1522" s="47"/>
      <c r="HG1522" s="47"/>
      <c r="HH1522" s="47"/>
      <c r="HI1522" s="47"/>
      <c r="HJ1522" s="47"/>
      <c r="HK1522" s="47"/>
      <c r="HL1522" s="47"/>
      <c r="HM1522" s="47"/>
      <c r="HN1522" s="47"/>
      <c r="HO1522" s="47"/>
      <c r="HP1522" s="47"/>
      <c r="HQ1522" s="47"/>
      <c r="HR1522" s="47"/>
      <c r="HS1522" s="47"/>
      <c r="HT1522" s="47"/>
      <c r="HU1522" s="47"/>
      <c r="HV1522" s="47"/>
      <c r="HW1522" s="47"/>
      <c r="HX1522" s="47"/>
      <c r="HY1522" s="47"/>
      <c r="HZ1522" s="47"/>
      <c r="IA1522" s="47"/>
      <c r="IB1522" s="47"/>
      <c r="IC1522" s="313"/>
    </row>
    <row r="1523" spans="1:10" ht="15">
      <c r="A1523" s="32"/>
      <c r="B1523" s="337" t="s">
        <v>404</v>
      </c>
      <c r="C1523" s="126"/>
      <c r="D1523" s="43"/>
      <c r="E1523" s="44" t="s">
        <v>793</v>
      </c>
      <c r="F1523" s="32"/>
      <c r="G1523" s="32"/>
      <c r="H1523" s="40"/>
      <c r="I1523" s="45"/>
      <c r="J1523" s="45"/>
    </row>
    <row r="1524" spans="1:10" ht="15">
      <c r="A1524" s="32"/>
      <c r="B1524" s="337"/>
      <c r="C1524" s="362" t="s">
        <v>1404</v>
      </c>
      <c r="D1524" s="43"/>
      <c r="E1524" s="44"/>
      <c r="F1524" s="32"/>
      <c r="G1524" s="32"/>
      <c r="H1524" s="40"/>
      <c r="I1524" s="45"/>
      <c r="J1524" s="45"/>
    </row>
    <row r="1525" spans="1:10" ht="15">
      <c r="A1525" s="32"/>
      <c r="B1525" s="337"/>
      <c r="C1525" s="126">
        <v>0.165</v>
      </c>
      <c r="D1525" s="48" t="s">
        <v>916</v>
      </c>
      <c r="E1525" s="32" t="s">
        <v>671</v>
      </c>
      <c r="F1525" s="32"/>
      <c r="G1525" s="32"/>
      <c r="H1525" s="40">
        <f>H1510</f>
        <v>11250000</v>
      </c>
      <c r="I1525" s="51">
        <f>+C1525*H1525</f>
        <v>1856250</v>
      </c>
      <c r="J1525" s="45"/>
    </row>
    <row r="1526" spans="1:10" ht="15">
      <c r="A1526" s="32"/>
      <c r="B1526" s="337"/>
      <c r="C1526" s="126">
        <v>0.2</v>
      </c>
      <c r="D1526" s="48" t="s">
        <v>315</v>
      </c>
      <c r="E1526" s="32" t="s">
        <v>545</v>
      </c>
      <c r="F1526" s="32"/>
      <c r="G1526" s="32"/>
      <c r="H1526" s="40">
        <f>+'daftar harga bahan'!F426</f>
        <v>17500</v>
      </c>
      <c r="I1526" s="51">
        <f>+C1526*H1526</f>
        <v>3500</v>
      </c>
      <c r="J1526" s="45"/>
    </row>
    <row r="1527" spans="1:10" ht="15">
      <c r="A1527" s="32"/>
      <c r="B1527" s="337"/>
      <c r="C1527" s="126"/>
      <c r="D1527" s="48"/>
      <c r="E1527" s="32"/>
      <c r="F1527" s="32"/>
      <c r="G1527" s="32"/>
      <c r="H1527" s="431" t="s">
        <v>1115</v>
      </c>
      <c r="I1527" s="139">
        <f>SUM(I1525:I1526)</f>
        <v>1859750</v>
      </c>
      <c r="J1527" s="45"/>
    </row>
    <row r="1528" spans="1:10" ht="15">
      <c r="A1528" s="32"/>
      <c r="B1528" s="423"/>
      <c r="C1528" s="434" t="s">
        <v>1116</v>
      </c>
      <c r="D1528" s="48"/>
      <c r="E1528" s="32"/>
      <c r="F1528" s="32"/>
      <c r="G1528" s="32"/>
      <c r="H1528" s="40"/>
      <c r="I1528" s="32"/>
      <c r="J1528" s="45"/>
    </row>
    <row r="1529" spans="1:10" ht="15">
      <c r="A1529" s="32"/>
      <c r="B1529" s="337"/>
      <c r="C1529" s="126">
        <v>0.12</v>
      </c>
      <c r="D1529" s="48" t="s">
        <v>547</v>
      </c>
      <c r="E1529" s="32" t="s">
        <v>549</v>
      </c>
      <c r="F1529" s="32"/>
      <c r="G1529" s="32"/>
      <c r="H1529" s="40">
        <f>H1515</f>
        <v>36000</v>
      </c>
      <c r="I1529" s="51">
        <f>+C1529*H1529</f>
        <v>4320</v>
      </c>
      <c r="J1529" s="45"/>
    </row>
    <row r="1530" spans="1:10" ht="15">
      <c r="A1530" s="32"/>
      <c r="B1530" s="337"/>
      <c r="C1530" s="126">
        <v>0.12</v>
      </c>
      <c r="D1530" s="48" t="s">
        <v>547</v>
      </c>
      <c r="E1530" s="32" t="s">
        <v>548</v>
      </c>
      <c r="F1530" s="32"/>
      <c r="G1530" s="32"/>
      <c r="H1530" s="40">
        <f>H1516</f>
        <v>51000</v>
      </c>
      <c r="I1530" s="51">
        <f>+C1530*H1530</f>
        <v>6120</v>
      </c>
      <c r="J1530" s="45"/>
    </row>
    <row r="1531" spans="1:10" ht="15">
      <c r="A1531" s="32"/>
      <c r="B1531" s="337"/>
      <c r="C1531" s="126">
        <v>0.012</v>
      </c>
      <c r="D1531" s="48" t="s">
        <v>547</v>
      </c>
      <c r="E1531" s="32" t="s">
        <v>550</v>
      </c>
      <c r="F1531" s="32"/>
      <c r="G1531" s="32"/>
      <c r="H1531" s="40">
        <f>H1517</f>
        <v>54000</v>
      </c>
      <c r="I1531" s="51">
        <f>+C1531*H1531</f>
        <v>648</v>
      </c>
      <c r="J1531" s="45"/>
    </row>
    <row r="1532" spans="1:10" ht="15">
      <c r="A1532" s="32"/>
      <c r="B1532" s="337"/>
      <c r="C1532" s="126">
        <v>0.006</v>
      </c>
      <c r="D1532" s="48" t="s">
        <v>547</v>
      </c>
      <c r="E1532" s="32" t="s">
        <v>551</v>
      </c>
      <c r="F1532" s="32"/>
      <c r="G1532" s="32"/>
      <c r="H1532" s="40">
        <f>H1518</f>
        <v>48000</v>
      </c>
      <c r="I1532" s="51">
        <f>+C1532*H1532</f>
        <v>288</v>
      </c>
      <c r="J1532" s="45"/>
    </row>
    <row r="1533" spans="1:10" ht="15">
      <c r="A1533" s="32"/>
      <c r="B1533" s="337"/>
      <c r="C1533" s="126"/>
      <c r="D1533" s="48"/>
      <c r="E1533" s="32"/>
      <c r="F1533" s="32"/>
      <c r="G1533" s="32"/>
      <c r="H1533" s="431" t="s">
        <v>1117</v>
      </c>
      <c r="I1533" s="139">
        <f>SUM(I1529:I1532)</f>
        <v>11376</v>
      </c>
      <c r="J1533" s="45"/>
    </row>
    <row r="1534" spans="1:10" ht="6" customHeight="1">
      <c r="A1534" s="32"/>
      <c r="B1534" s="337"/>
      <c r="C1534" s="126"/>
      <c r="D1534" s="48"/>
      <c r="E1534" s="32"/>
      <c r="F1534" s="32"/>
      <c r="G1534" s="32"/>
      <c r="H1534" s="431"/>
      <c r="I1534" s="51"/>
      <c r="J1534" s="45"/>
    </row>
    <row r="1535" spans="1:10" ht="15">
      <c r="A1535" s="32"/>
      <c r="B1535" s="337"/>
      <c r="C1535" s="126"/>
      <c r="D1535" s="48"/>
      <c r="E1535" s="32"/>
      <c r="F1535" s="32"/>
      <c r="G1535" s="32"/>
      <c r="H1535" s="431" t="s">
        <v>1120</v>
      </c>
      <c r="I1535" s="139">
        <f>SUM(I1525:I1533)/2</f>
        <v>1871126</v>
      </c>
      <c r="J1535" s="45"/>
    </row>
    <row r="1536" spans="1:10" ht="7.5" customHeight="1">
      <c r="A1536" s="32"/>
      <c r="B1536" s="337"/>
      <c r="C1536" s="126"/>
      <c r="D1536" s="55"/>
      <c r="E1536" s="55"/>
      <c r="F1536" s="55"/>
      <c r="G1536" s="55"/>
      <c r="H1536" s="55"/>
      <c r="I1536" s="55"/>
      <c r="J1536" s="45"/>
    </row>
    <row r="1537" spans="1:10" ht="15">
      <c r="A1537" s="32"/>
      <c r="B1537" s="337" t="s">
        <v>405</v>
      </c>
      <c r="C1537" s="126"/>
      <c r="D1537" s="43"/>
      <c r="E1537" s="44" t="s">
        <v>795</v>
      </c>
      <c r="F1537" s="32"/>
      <c r="G1537" s="32"/>
      <c r="H1537" s="40"/>
      <c r="I1537" s="45"/>
      <c r="J1537" s="45"/>
    </row>
    <row r="1538" spans="1:10" ht="15">
      <c r="A1538" s="32"/>
      <c r="B1538" s="337"/>
      <c r="C1538" s="362" t="s">
        <v>1404</v>
      </c>
      <c r="D1538" s="43"/>
      <c r="E1538" s="44"/>
      <c r="F1538" s="32"/>
      <c r="G1538" s="32"/>
      <c r="H1538" s="40"/>
      <c r="I1538" s="45"/>
      <c r="J1538" s="45"/>
    </row>
    <row r="1539" spans="1:10" ht="15">
      <c r="A1539" s="32"/>
      <c r="B1539" s="337"/>
      <c r="C1539" s="126">
        <v>0.0072</v>
      </c>
      <c r="D1539" s="48" t="s">
        <v>916</v>
      </c>
      <c r="E1539" s="32" t="s">
        <v>669</v>
      </c>
      <c r="F1539" s="32"/>
      <c r="G1539" s="32"/>
      <c r="H1539" s="50">
        <f>H1511</f>
        <v>11250000</v>
      </c>
      <c r="I1539" s="51">
        <f>+C1539*H1539</f>
        <v>81000</v>
      </c>
      <c r="J1539" s="45"/>
    </row>
    <row r="1540" spans="1:11" ht="15">
      <c r="A1540" s="32"/>
      <c r="B1540" s="337"/>
      <c r="C1540" s="126">
        <v>0.1</v>
      </c>
      <c r="D1540" s="48" t="s">
        <v>315</v>
      </c>
      <c r="E1540" s="32" t="s">
        <v>545</v>
      </c>
      <c r="F1540" s="32"/>
      <c r="G1540" s="32"/>
      <c r="H1540" s="50">
        <f>+'daftar harga bahan'!F426</f>
        <v>17500</v>
      </c>
      <c r="I1540" s="51">
        <f>+C1540*H1540</f>
        <v>1750</v>
      </c>
      <c r="J1540" s="45"/>
      <c r="K1540" s="47">
        <f>1*0.03*0.3</f>
        <v>0.009</v>
      </c>
    </row>
    <row r="1541" spans="1:10" ht="15">
      <c r="A1541" s="32"/>
      <c r="B1541" s="337"/>
      <c r="C1541" s="126"/>
      <c r="D1541" s="48"/>
      <c r="E1541" s="32"/>
      <c r="F1541" s="32"/>
      <c r="G1541" s="32"/>
      <c r="H1541" s="431" t="s">
        <v>1115</v>
      </c>
      <c r="I1541" s="139">
        <f>SUM(I1539:I1540)</f>
        <v>82750</v>
      </c>
      <c r="J1541" s="45"/>
    </row>
    <row r="1542" spans="1:11" ht="15">
      <c r="A1542" s="32"/>
      <c r="B1542" s="337"/>
      <c r="C1542" s="434" t="s">
        <v>1116</v>
      </c>
      <c r="D1542" s="48"/>
      <c r="E1542" s="32"/>
      <c r="F1542" s="32"/>
      <c r="G1542" s="32"/>
      <c r="H1542" s="40"/>
      <c r="I1542" s="32"/>
      <c r="J1542" s="45"/>
      <c r="K1542" s="47">
        <f>1/K1540</f>
        <v>111.11111111111111</v>
      </c>
    </row>
    <row r="1543" spans="1:10" ht="15">
      <c r="A1543" s="32"/>
      <c r="B1543" s="337"/>
      <c r="C1543" s="126">
        <v>0.1</v>
      </c>
      <c r="D1543" s="48" t="s">
        <v>547</v>
      </c>
      <c r="E1543" s="32" t="s">
        <v>549</v>
      </c>
      <c r="F1543" s="32"/>
      <c r="G1543" s="32"/>
      <c r="H1543" s="50">
        <f>H1529</f>
        <v>36000</v>
      </c>
      <c r="I1543" s="51">
        <f>+C1543*H1543</f>
        <v>3600</v>
      </c>
      <c r="J1543" s="45"/>
    </row>
    <row r="1544" spans="1:10" ht="15">
      <c r="A1544" s="32"/>
      <c r="B1544" s="337"/>
      <c r="C1544" s="126">
        <v>0.2</v>
      </c>
      <c r="D1544" s="48" t="s">
        <v>547</v>
      </c>
      <c r="E1544" s="32" t="s">
        <v>548</v>
      </c>
      <c r="F1544" s="32"/>
      <c r="G1544" s="32"/>
      <c r="H1544" s="50">
        <f>H1530</f>
        <v>51000</v>
      </c>
      <c r="I1544" s="51">
        <f>+C1544*H1544</f>
        <v>10200</v>
      </c>
      <c r="J1544" s="45"/>
    </row>
    <row r="1545" spans="1:10" ht="15">
      <c r="A1545" s="32"/>
      <c r="B1545" s="337"/>
      <c r="C1545" s="126">
        <v>0.025</v>
      </c>
      <c r="D1545" s="48" t="s">
        <v>547</v>
      </c>
      <c r="E1545" s="32" t="s">
        <v>550</v>
      </c>
      <c r="F1545" s="32"/>
      <c r="G1545" s="32"/>
      <c r="H1545" s="50">
        <f>H1531</f>
        <v>54000</v>
      </c>
      <c r="I1545" s="51">
        <f>+C1545*H1545</f>
        <v>1350</v>
      </c>
      <c r="J1545" s="45"/>
    </row>
    <row r="1546" spans="1:10" ht="15">
      <c r="A1546" s="32"/>
      <c r="B1546" s="337"/>
      <c r="C1546" s="126">
        <v>0.005</v>
      </c>
      <c r="D1546" s="48" t="s">
        <v>547</v>
      </c>
      <c r="E1546" s="32" t="s">
        <v>551</v>
      </c>
      <c r="F1546" s="32"/>
      <c r="G1546" s="32"/>
      <c r="H1546" s="50">
        <f>H1532</f>
        <v>48000</v>
      </c>
      <c r="I1546" s="51">
        <f>+C1546*H1546</f>
        <v>240</v>
      </c>
      <c r="J1546" s="45"/>
    </row>
    <row r="1547" spans="1:10" ht="15">
      <c r="A1547" s="32"/>
      <c r="B1547" s="337"/>
      <c r="C1547" s="126"/>
      <c r="D1547" s="48"/>
      <c r="E1547" s="32"/>
      <c r="F1547" s="32"/>
      <c r="G1547" s="32"/>
      <c r="H1547" s="431" t="s">
        <v>1117</v>
      </c>
      <c r="I1547" s="139">
        <f>SUM(I1543:I1546)</f>
        <v>15390</v>
      </c>
      <c r="J1547" s="45"/>
    </row>
    <row r="1548" spans="1:10" ht="4.5" customHeight="1">
      <c r="A1548" s="32"/>
      <c r="B1548" s="337"/>
      <c r="C1548" s="126"/>
      <c r="D1548" s="48"/>
      <c r="E1548" s="32"/>
      <c r="F1548" s="32"/>
      <c r="G1548" s="32"/>
      <c r="H1548" s="431"/>
      <c r="I1548" s="51"/>
      <c r="J1548" s="45"/>
    </row>
    <row r="1549" spans="1:9" ht="15">
      <c r="A1549" s="32"/>
      <c r="B1549" s="337"/>
      <c r="C1549" s="126"/>
      <c r="D1549" s="48"/>
      <c r="E1549" s="32"/>
      <c r="F1549" s="32"/>
      <c r="G1549" s="32"/>
      <c r="H1549" s="431" t="s">
        <v>1120</v>
      </c>
      <c r="I1549" s="139">
        <f>SUM(I1539:I1547)/2</f>
        <v>98140</v>
      </c>
    </row>
    <row r="1550" spans="1:10" ht="7.5" customHeight="1">
      <c r="A1550" s="32"/>
      <c r="C1550" s="126"/>
      <c r="D1550" s="55"/>
      <c r="E1550" s="55"/>
      <c r="F1550" s="55"/>
      <c r="G1550" s="55"/>
      <c r="H1550" s="55"/>
      <c r="I1550" s="55"/>
      <c r="J1550" s="45"/>
    </row>
    <row r="1551" spans="1:10" ht="15">
      <c r="A1551" s="32"/>
      <c r="B1551" s="337" t="s">
        <v>406</v>
      </c>
      <c r="C1551" s="126"/>
      <c r="D1551" s="43"/>
      <c r="E1551" s="44" t="s">
        <v>673</v>
      </c>
      <c r="F1551" s="32"/>
      <c r="G1551" s="32"/>
      <c r="H1551" s="40"/>
      <c r="J1551" s="45"/>
    </row>
    <row r="1552" spans="1:10" ht="15">
      <c r="A1552" s="32"/>
      <c r="B1552" s="337"/>
      <c r="C1552" s="362" t="s">
        <v>1404</v>
      </c>
      <c r="D1552" s="43"/>
      <c r="E1552" s="44"/>
      <c r="F1552" s="32"/>
      <c r="G1552" s="32"/>
      <c r="H1552" s="40"/>
      <c r="J1552" s="45"/>
    </row>
    <row r="1553" spans="1:10" ht="15">
      <c r="A1553" s="32"/>
      <c r="B1553" s="337"/>
      <c r="C1553" s="126">
        <v>0.011</v>
      </c>
      <c r="D1553" s="48" t="s">
        <v>916</v>
      </c>
      <c r="E1553" s="32" t="s">
        <v>669</v>
      </c>
      <c r="F1553" s="32"/>
      <c r="G1553" s="32"/>
      <c r="H1553" s="40">
        <f>H1539</f>
        <v>11250000</v>
      </c>
      <c r="I1553" s="51">
        <f>+C1553*H1553</f>
        <v>123750</v>
      </c>
      <c r="J1553" s="45"/>
    </row>
    <row r="1554" spans="1:10" ht="15">
      <c r="A1554" s="32"/>
      <c r="B1554" s="337"/>
      <c r="C1554" s="126">
        <v>0.05</v>
      </c>
      <c r="D1554" s="48" t="s">
        <v>315</v>
      </c>
      <c r="E1554" s="32" t="s">
        <v>545</v>
      </c>
      <c r="F1554" s="32"/>
      <c r="G1554" s="32"/>
      <c r="H1554" s="40">
        <f>+'daftar harga bahan'!F426</f>
        <v>17500</v>
      </c>
      <c r="I1554" s="51">
        <f>+C1554*H1554</f>
        <v>875</v>
      </c>
      <c r="J1554" s="45"/>
    </row>
    <row r="1555" spans="1:10" ht="15">
      <c r="A1555" s="32"/>
      <c r="B1555" s="337"/>
      <c r="C1555" s="126"/>
      <c r="D1555" s="48"/>
      <c r="E1555" s="32"/>
      <c r="F1555" s="32"/>
      <c r="G1555" s="32"/>
      <c r="H1555" s="431" t="s">
        <v>1115</v>
      </c>
      <c r="I1555" s="139">
        <f>SUM(I1553:I1554)</f>
        <v>124625</v>
      </c>
      <c r="J1555" s="45"/>
    </row>
    <row r="1556" spans="1:10" ht="15">
      <c r="A1556" s="32"/>
      <c r="B1556" s="337"/>
      <c r="C1556" s="434" t="s">
        <v>1116</v>
      </c>
      <c r="D1556" s="48"/>
      <c r="E1556" s="32"/>
      <c r="F1556" s="32"/>
      <c r="G1556" s="32"/>
      <c r="H1556" s="40"/>
      <c r="I1556" s="32"/>
      <c r="J1556" s="45"/>
    </row>
    <row r="1557" spans="1:10" ht="15">
      <c r="A1557" s="32"/>
      <c r="B1557" s="337"/>
      <c r="C1557" s="126">
        <v>0.1</v>
      </c>
      <c r="D1557" s="48" t="s">
        <v>547</v>
      </c>
      <c r="E1557" s="32" t="s">
        <v>549</v>
      </c>
      <c r="F1557" s="32"/>
      <c r="G1557" s="32"/>
      <c r="H1557" s="40">
        <f>H1543</f>
        <v>36000</v>
      </c>
      <c r="I1557" s="51">
        <f>+C1557*H1557</f>
        <v>3600</v>
      </c>
      <c r="J1557" s="45"/>
    </row>
    <row r="1558" spans="1:10" ht="15">
      <c r="A1558" s="32"/>
      <c r="B1558" s="337"/>
      <c r="C1558" s="126">
        <v>0.2</v>
      </c>
      <c r="D1558" s="48" t="s">
        <v>547</v>
      </c>
      <c r="E1558" s="32" t="s">
        <v>548</v>
      </c>
      <c r="F1558" s="32"/>
      <c r="G1558" s="32"/>
      <c r="H1558" s="40">
        <f>H1544</f>
        <v>51000</v>
      </c>
      <c r="I1558" s="51">
        <f>+C1558*H1558</f>
        <v>10200</v>
      </c>
      <c r="J1558" s="45"/>
    </row>
    <row r="1559" spans="1:10" ht="15">
      <c r="A1559" s="32"/>
      <c r="B1559" s="337"/>
      <c r="C1559" s="126">
        <v>0.02</v>
      </c>
      <c r="D1559" s="48" t="s">
        <v>547</v>
      </c>
      <c r="E1559" s="32" t="s">
        <v>550</v>
      </c>
      <c r="F1559" s="32"/>
      <c r="G1559" s="32"/>
      <c r="H1559" s="40">
        <f>H1545</f>
        <v>54000</v>
      </c>
      <c r="I1559" s="51">
        <f>+C1559*H1559</f>
        <v>1080</v>
      </c>
      <c r="J1559" s="45"/>
    </row>
    <row r="1560" spans="1:10" ht="15">
      <c r="A1560" s="32"/>
      <c r="B1560" s="337"/>
      <c r="C1560" s="126">
        <v>0.005</v>
      </c>
      <c r="D1560" s="48" t="s">
        <v>547</v>
      </c>
      <c r="E1560" s="32" t="s">
        <v>551</v>
      </c>
      <c r="F1560" s="32"/>
      <c r="G1560" s="32"/>
      <c r="H1560" s="40">
        <f>H1546</f>
        <v>48000</v>
      </c>
      <c r="I1560" s="51">
        <f>+C1560*H1560</f>
        <v>240</v>
      </c>
      <c r="J1560" s="45"/>
    </row>
    <row r="1561" spans="1:10" ht="15">
      <c r="A1561" s="32"/>
      <c r="B1561" s="337"/>
      <c r="C1561" s="126"/>
      <c r="D1561" s="48"/>
      <c r="E1561" s="32"/>
      <c r="F1561" s="32"/>
      <c r="G1561" s="32"/>
      <c r="H1561" s="431" t="s">
        <v>1117</v>
      </c>
      <c r="I1561" s="139">
        <f>SUM(I1557:I1560)</f>
        <v>15120</v>
      </c>
      <c r="J1561" s="45"/>
    </row>
    <row r="1562" spans="1:10" ht="6" customHeight="1">
      <c r="A1562" s="32"/>
      <c r="B1562" s="337"/>
      <c r="C1562" s="126"/>
      <c r="D1562" s="48"/>
      <c r="E1562" s="32"/>
      <c r="F1562" s="32"/>
      <c r="G1562" s="32"/>
      <c r="H1562" s="431"/>
      <c r="I1562" s="51"/>
      <c r="J1562" s="45"/>
    </row>
    <row r="1563" spans="1:10" ht="15">
      <c r="A1563" s="32"/>
      <c r="B1563" s="337"/>
      <c r="C1563" s="126"/>
      <c r="D1563" s="48"/>
      <c r="E1563" s="32"/>
      <c r="F1563" s="32"/>
      <c r="G1563" s="32"/>
      <c r="H1563" s="431" t="s">
        <v>1120</v>
      </c>
      <c r="I1563" s="139">
        <f>SUM(I1553:I1561)/2</f>
        <v>139745</v>
      </c>
      <c r="J1563" s="45"/>
    </row>
    <row r="1564" spans="1:10" ht="4.5" customHeight="1">
      <c r="A1564" s="32"/>
      <c r="C1564" s="126"/>
      <c r="D1564" s="32"/>
      <c r="E1564" s="32"/>
      <c r="F1564" s="32"/>
      <c r="G1564" s="32"/>
      <c r="H1564" s="40"/>
      <c r="I1564" s="32"/>
      <c r="J1564" s="45"/>
    </row>
    <row r="1565" spans="1:10" ht="15">
      <c r="A1565" s="32"/>
      <c r="B1565" s="337" t="s">
        <v>407</v>
      </c>
      <c r="C1565" s="126"/>
      <c r="D1565" s="43"/>
      <c r="E1565" s="44" t="s">
        <v>674</v>
      </c>
      <c r="F1565" s="32"/>
      <c r="G1565" s="32"/>
      <c r="H1565" s="40"/>
      <c r="I1565" s="45"/>
      <c r="J1565" s="45"/>
    </row>
    <row r="1566" spans="1:10" ht="15">
      <c r="A1566" s="32"/>
      <c r="B1566" s="337"/>
      <c r="C1566" s="362" t="s">
        <v>1404</v>
      </c>
      <c r="D1566" s="43"/>
      <c r="E1566" s="44"/>
      <c r="F1566" s="32"/>
      <c r="G1566" s="32"/>
      <c r="H1566" s="40"/>
      <c r="I1566" s="45"/>
      <c r="J1566" s="45"/>
    </row>
    <row r="1567" spans="1:10" ht="15">
      <c r="A1567" s="32"/>
      <c r="B1567" s="337"/>
      <c r="C1567" s="126">
        <v>0.0145</v>
      </c>
      <c r="D1567" s="48" t="s">
        <v>916</v>
      </c>
      <c r="E1567" s="32" t="s">
        <v>669</v>
      </c>
      <c r="F1567" s="32"/>
      <c r="G1567" s="32"/>
      <c r="H1567" s="50">
        <f>H1553</f>
        <v>11250000</v>
      </c>
      <c r="I1567" s="51">
        <f>+C1567*H1567</f>
        <v>163125</v>
      </c>
      <c r="J1567" s="45"/>
    </row>
    <row r="1568" spans="1:10" ht="15">
      <c r="A1568" s="32"/>
      <c r="B1568" s="337"/>
      <c r="C1568" s="126">
        <v>0.15</v>
      </c>
      <c r="D1568" s="48" t="s">
        <v>315</v>
      </c>
      <c r="E1568" s="32" t="s">
        <v>545</v>
      </c>
      <c r="F1568" s="32"/>
      <c r="G1568" s="32"/>
      <c r="H1568" s="50">
        <f>+'daftar harga bahan'!F426</f>
        <v>17500</v>
      </c>
      <c r="I1568" s="51">
        <f>+C1568*H1568</f>
        <v>2625</v>
      </c>
      <c r="J1568" s="45"/>
    </row>
    <row r="1569" spans="1:10" ht="15">
      <c r="A1569" s="32"/>
      <c r="B1569" s="337"/>
      <c r="C1569" s="126"/>
      <c r="D1569" s="48"/>
      <c r="E1569" s="32"/>
      <c r="F1569" s="32"/>
      <c r="G1569" s="32"/>
      <c r="H1569" s="431" t="s">
        <v>1115</v>
      </c>
      <c r="I1569" s="139">
        <f>SUM(I1567:I1568)</f>
        <v>165750</v>
      </c>
      <c r="J1569" s="45"/>
    </row>
    <row r="1570" spans="1:10" ht="15">
      <c r="A1570" s="32"/>
      <c r="B1570" s="337"/>
      <c r="C1570" s="434" t="s">
        <v>1116</v>
      </c>
      <c r="D1570" s="48"/>
      <c r="E1570" s="32"/>
      <c r="F1570" s="32"/>
      <c r="G1570" s="32"/>
      <c r="H1570" s="40"/>
      <c r="I1570" s="32"/>
      <c r="J1570" s="45"/>
    </row>
    <row r="1571" spans="1:10" ht="15">
      <c r="A1571" s="32"/>
      <c r="B1571" s="337"/>
      <c r="C1571" s="126">
        <v>0.15</v>
      </c>
      <c r="D1571" s="48" t="s">
        <v>547</v>
      </c>
      <c r="E1571" s="32" t="s">
        <v>549</v>
      </c>
      <c r="F1571" s="32"/>
      <c r="G1571" s="32"/>
      <c r="H1571" s="50">
        <f>H1557</f>
        <v>36000</v>
      </c>
      <c r="I1571" s="51">
        <f>+C1571*H1571</f>
        <v>5400</v>
      </c>
      <c r="J1571" s="45"/>
    </row>
    <row r="1572" spans="1:10" ht="15">
      <c r="A1572" s="32"/>
      <c r="B1572" s="337"/>
      <c r="C1572" s="126">
        <v>0.25</v>
      </c>
      <c r="D1572" s="48" t="s">
        <v>547</v>
      </c>
      <c r="E1572" s="32" t="s">
        <v>548</v>
      </c>
      <c r="F1572" s="32"/>
      <c r="G1572" s="32"/>
      <c r="H1572" s="50">
        <f>H1558</f>
        <v>51000</v>
      </c>
      <c r="I1572" s="51">
        <f>+C1572*H1572</f>
        <v>12750</v>
      </c>
      <c r="J1572" s="45"/>
    </row>
    <row r="1573" spans="1:10" ht="15">
      <c r="A1573" s="32"/>
      <c r="B1573" s="337"/>
      <c r="C1573" s="126">
        <v>0.025</v>
      </c>
      <c r="D1573" s="48" t="s">
        <v>547</v>
      </c>
      <c r="E1573" s="32" t="s">
        <v>550</v>
      </c>
      <c r="F1573" s="32"/>
      <c r="G1573" s="32"/>
      <c r="H1573" s="50">
        <f>H1559</f>
        <v>54000</v>
      </c>
      <c r="I1573" s="51">
        <f>+C1573*H1573</f>
        <v>1350</v>
      </c>
      <c r="J1573" s="45"/>
    </row>
    <row r="1574" spans="1:10" ht="15">
      <c r="A1574" s="32"/>
      <c r="B1574" s="337"/>
      <c r="C1574" s="126">
        <v>0.0075</v>
      </c>
      <c r="D1574" s="48" t="s">
        <v>547</v>
      </c>
      <c r="E1574" s="32" t="s">
        <v>551</v>
      </c>
      <c r="F1574" s="32"/>
      <c r="G1574" s="32"/>
      <c r="H1574" s="50">
        <f>H1560</f>
        <v>48000</v>
      </c>
      <c r="I1574" s="51">
        <f>+C1574*H1574</f>
        <v>360</v>
      </c>
      <c r="J1574" s="45"/>
    </row>
    <row r="1575" spans="1:10" ht="15">
      <c r="A1575" s="32"/>
      <c r="B1575" s="337"/>
      <c r="C1575" s="126"/>
      <c r="D1575" s="48"/>
      <c r="E1575" s="32"/>
      <c r="F1575" s="32"/>
      <c r="G1575" s="32"/>
      <c r="H1575" s="431" t="s">
        <v>1117</v>
      </c>
      <c r="I1575" s="139">
        <f>SUM(I1571:I1574)</f>
        <v>19860</v>
      </c>
      <c r="J1575" s="45"/>
    </row>
    <row r="1576" spans="1:10" ht="6.75" customHeight="1">
      <c r="A1576" s="32"/>
      <c r="C1576" s="126"/>
      <c r="D1576" s="55"/>
      <c r="E1576" s="55"/>
      <c r="F1576" s="55"/>
      <c r="G1576" s="55"/>
      <c r="H1576" s="431"/>
      <c r="I1576" s="55"/>
      <c r="J1576" s="45"/>
    </row>
    <row r="1577" spans="1:10" ht="15">
      <c r="A1577" s="32"/>
      <c r="C1577" s="126"/>
      <c r="D1577" s="55"/>
      <c r="E1577" s="55"/>
      <c r="F1577" s="55"/>
      <c r="G1577" s="55"/>
      <c r="H1577" s="431" t="s">
        <v>1120</v>
      </c>
      <c r="I1577" s="432">
        <f>SUM(I1567:I1575)/2</f>
        <v>185610</v>
      </c>
      <c r="J1577" s="45"/>
    </row>
    <row r="1578" spans="1:10" ht="6" customHeight="1">
      <c r="A1578" s="32"/>
      <c r="C1578" s="126"/>
      <c r="D1578" s="55"/>
      <c r="E1578" s="55"/>
      <c r="F1578" s="55"/>
      <c r="G1578" s="55"/>
      <c r="H1578" s="55"/>
      <c r="I1578" s="55"/>
      <c r="J1578" s="45"/>
    </row>
    <row r="1579" spans="1:10" ht="15">
      <c r="A1579" s="32"/>
      <c r="B1579" s="337" t="s">
        <v>621</v>
      </c>
      <c r="C1579" s="126"/>
      <c r="D1579" s="43"/>
      <c r="E1579" s="44" t="s">
        <v>675</v>
      </c>
      <c r="F1579" s="32"/>
      <c r="G1579" s="32"/>
      <c r="H1579" s="40"/>
      <c r="I1579" s="45"/>
      <c r="J1579" s="45"/>
    </row>
    <row r="1580" spans="1:10" ht="15">
      <c r="A1580" s="32"/>
      <c r="B1580" s="337"/>
      <c r="C1580" s="362" t="s">
        <v>1404</v>
      </c>
      <c r="D1580" s="43"/>
      <c r="E1580" s="44"/>
      <c r="F1580" s="32"/>
      <c r="G1580" s="32"/>
      <c r="H1580" s="40"/>
      <c r="I1580" s="45"/>
      <c r="J1580" s="45"/>
    </row>
    <row r="1581" spans="1:10" ht="15">
      <c r="A1581" s="32"/>
      <c r="B1581" s="337"/>
      <c r="C1581" s="126">
        <v>0.028</v>
      </c>
      <c r="D1581" s="48" t="s">
        <v>916</v>
      </c>
      <c r="E1581" s="32" t="s">
        <v>671</v>
      </c>
      <c r="F1581" s="32"/>
      <c r="G1581" s="32"/>
      <c r="H1581" s="40">
        <f>'daftar harga bahan'!F136</f>
        <v>11250000</v>
      </c>
      <c r="I1581" s="51">
        <f>+C1581*H1581</f>
        <v>315000</v>
      </c>
      <c r="J1581" s="45"/>
    </row>
    <row r="1582" spans="1:10" ht="15">
      <c r="A1582" s="32"/>
      <c r="B1582" s="337"/>
      <c r="C1582" s="126">
        <v>0.15</v>
      </c>
      <c r="D1582" s="48" t="s">
        <v>315</v>
      </c>
      <c r="E1582" s="32" t="s">
        <v>545</v>
      </c>
      <c r="F1582" s="32"/>
      <c r="G1582" s="32"/>
      <c r="H1582" s="40">
        <f>+'daftar harga bahan'!F426</f>
        <v>17500</v>
      </c>
      <c r="I1582" s="51">
        <f>+C1582*H1582</f>
        <v>2625</v>
      </c>
      <c r="J1582" s="45"/>
    </row>
    <row r="1583" spans="1:10" ht="15">
      <c r="A1583" s="32"/>
      <c r="B1583" s="337"/>
      <c r="C1583" s="126"/>
      <c r="D1583" s="48"/>
      <c r="E1583" s="32"/>
      <c r="F1583" s="32"/>
      <c r="G1583" s="32"/>
      <c r="H1583" s="431" t="s">
        <v>1115</v>
      </c>
      <c r="I1583" s="139">
        <f>SUM(I1581:I1582)</f>
        <v>317625</v>
      </c>
      <c r="J1583" s="45"/>
    </row>
    <row r="1584" spans="1:10" ht="15">
      <c r="A1584" s="32"/>
      <c r="B1584" s="337"/>
      <c r="C1584" s="434" t="s">
        <v>1116</v>
      </c>
      <c r="D1584" s="48"/>
      <c r="E1584" s="32"/>
      <c r="F1584" s="32"/>
      <c r="G1584" s="32"/>
      <c r="H1584" s="40"/>
      <c r="I1584" s="32"/>
      <c r="J1584" s="45"/>
    </row>
    <row r="1585" spans="1:10" ht="15">
      <c r="A1585" s="32"/>
      <c r="B1585" s="337"/>
      <c r="C1585" s="126">
        <v>0.15</v>
      </c>
      <c r="D1585" s="48" t="s">
        <v>547</v>
      </c>
      <c r="E1585" s="32" t="s">
        <v>549</v>
      </c>
      <c r="F1585" s="32"/>
      <c r="G1585" s="32"/>
      <c r="H1585" s="40">
        <f>H1571</f>
        <v>36000</v>
      </c>
      <c r="I1585" s="51">
        <f>+C1585*H1585</f>
        <v>5400</v>
      </c>
      <c r="J1585" s="45"/>
    </row>
    <row r="1586" spans="1:10" ht="15">
      <c r="A1586" s="32"/>
      <c r="B1586" s="337"/>
      <c r="C1586" s="126">
        <v>0.45</v>
      </c>
      <c r="D1586" s="48" t="s">
        <v>547</v>
      </c>
      <c r="E1586" s="32" t="s">
        <v>548</v>
      </c>
      <c r="F1586" s="32"/>
      <c r="G1586" s="32"/>
      <c r="H1586" s="40">
        <f>H1572</f>
        <v>51000</v>
      </c>
      <c r="I1586" s="51">
        <f>+C1586*H1586</f>
        <v>22950</v>
      </c>
      <c r="J1586" s="45"/>
    </row>
    <row r="1587" spans="1:10" ht="15">
      <c r="A1587" s="32"/>
      <c r="B1587" s="337"/>
      <c r="C1587" s="126">
        <v>0.045</v>
      </c>
      <c r="D1587" s="48" t="s">
        <v>547</v>
      </c>
      <c r="E1587" s="32" t="s">
        <v>550</v>
      </c>
      <c r="F1587" s="32"/>
      <c r="G1587" s="32"/>
      <c r="H1587" s="40">
        <f>H1573</f>
        <v>54000</v>
      </c>
      <c r="I1587" s="51">
        <f>+C1587*H1587</f>
        <v>2430</v>
      </c>
      <c r="J1587" s="45"/>
    </row>
    <row r="1588" spans="1:10" ht="15">
      <c r="A1588" s="32"/>
      <c r="B1588" s="337"/>
      <c r="C1588" s="126">
        <v>0.08</v>
      </c>
      <c r="D1588" s="48" t="s">
        <v>547</v>
      </c>
      <c r="E1588" s="32" t="s">
        <v>551</v>
      </c>
      <c r="F1588" s="32"/>
      <c r="G1588" s="32"/>
      <c r="H1588" s="40">
        <f>H1574</f>
        <v>48000</v>
      </c>
      <c r="I1588" s="51">
        <f>+C1588*H1588</f>
        <v>3840</v>
      </c>
      <c r="J1588" s="45"/>
    </row>
    <row r="1589" spans="1:10" ht="15">
      <c r="A1589" s="32"/>
      <c r="B1589" s="337"/>
      <c r="C1589" s="126"/>
      <c r="D1589" s="48"/>
      <c r="E1589" s="32"/>
      <c r="F1589" s="32"/>
      <c r="G1589" s="32"/>
      <c r="H1589" s="431" t="s">
        <v>1117</v>
      </c>
      <c r="I1589" s="139">
        <f>SUM(I1585:I1588)</f>
        <v>34620</v>
      </c>
      <c r="J1589" s="45"/>
    </row>
    <row r="1590" spans="1:10" ht="6.75" customHeight="1">
      <c r="A1590" s="32"/>
      <c r="B1590" s="337"/>
      <c r="C1590" s="126"/>
      <c r="D1590" s="48"/>
      <c r="E1590" s="32"/>
      <c r="F1590" s="32"/>
      <c r="G1590" s="32"/>
      <c r="H1590" s="431"/>
      <c r="I1590" s="51"/>
      <c r="J1590" s="45"/>
    </row>
    <row r="1591" spans="1:10" ht="15">
      <c r="A1591" s="32"/>
      <c r="B1591" s="337"/>
      <c r="C1591" s="126"/>
      <c r="D1591" s="48"/>
      <c r="E1591" s="32"/>
      <c r="F1591" s="32"/>
      <c r="G1591" s="32"/>
      <c r="H1591" s="431" t="s">
        <v>1120</v>
      </c>
      <c r="I1591" s="139">
        <f>SUM(I1581:I1589)/2</f>
        <v>352245</v>
      </c>
      <c r="J1591" s="45"/>
    </row>
    <row r="1592" spans="1:10" ht="8.25" customHeight="1">
      <c r="A1592" s="32"/>
      <c r="C1592" s="126"/>
      <c r="D1592" s="32"/>
      <c r="E1592" s="32"/>
      <c r="F1592" s="32"/>
      <c r="G1592" s="32"/>
      <c r="H1592" s="40"/>
      <c r="I1592" s="32"/>
      <c r="J1592" s="45"/>
    </row>
    <row r="1593" spans="1:10" ht="15">
      <c r="A1593" s="32"/>
      <c r="B1593" s="337" t="s">
        <v>622</v>
      </c>
      <c r="C1593" s="126"/>
      <c r="D1593" s="43"/>
      <c r="E1593" s="44" t="s">
        <v>681</v>
      </c>
      <c r="F1593" s="32"/>
      <c r="G1593" s="32"/>
      <c r="H1593" s="40"/>
      <c r="I1593" s="45"/>
      <c r="J1593" s="45"/>
    </row>
    <row r="1594" spans="1:10" ht="15">
      <c r="A1594" s="32"/>
      <c r="B1594" s="337"/>
      <c r="C1594" s="362" t="s">
        <v>1404</v>
      </c>
      <c r="D1594" s="43"/>
      <c r="E1594" s="44"/>
      <c r="F1594" s="32"/>
      <c r="G1594" s="32"/>
      <c r="H1594" s="40"/>
      <c r="I1594" s="45"/>
      <c r="J1594" s="45"/>
    </row>
    <row r="1595" spans="1:10" ht="15">
      <c r="A1595" s="32"/>
      <c r="B1595" s="337"/>
      <c r="C1595" s="126">
        <v>0.028</v>
      </c>
      <c r="D1595" s="48" t="s">
        <v>916</v>
      </c>
      <c r="E1595" s="32" t="s">
        <v>671</v>
      </c>
      <c r="F1595" s="32"/>
      <c r="G1595" s="32"/>
      <c r="H1595" s="40">
        <f>H1581</f>
        <v>11250000</v>
      </c>
      <c r="I1595" s="51">
        <f>+C1595*H1595</f>
        <v>315000</v>
      </c>
      <c r="J1595" s="45"/>
    </row>
    <row r="1596" spans="1:10" ht="15">
      <c r="A1596" s="32"/>
      <c r="B1596" s="337"/>
      <c r="C1596" s="126">
        <v>0.15</v>
      </c>
      <c r="D1596" s="48" t="s">
        <v>315</v>
      </c>
      <c r="E1596" s="32" t="s">
        <v>545</v>
      </c>
      <c r="F1596" s="32"/>
      <c r="G1596" s="32"/>
      <c r="H1596" s="40">
        <f>+'daftar harga bahan'!F426</f>
        <v>17500</v>
      </c>
      <c r="I1596" s="51">
        <f>+C1596*H1596</f>
        <v>2625</v>
      </c>
      <c r="J1596" s="45"/>
    </row>
    <row r="1597" spans="1:10" ht="15">
      <c r="A1597" s="32"/>
      <c r="B1597" s="337"/>
      <c r="C1597" s="126">
        <v>0.86</v>
      </c>
      <c r="D1597" s="48" t="s">
        <v>594</v>
      </c>
      <c r="E1597" s="32" t="s">
        <v>144</v>
      </c>
      <c r="F1597" s="32"/>
      <c r="G1597" s="32"/>
      <c r="H1597" s="40">
        <f>'daftar harga bahan'!F307</f>
        <v>108000</v>
      </c>
      <c r="I1597" s="51">
        <f>+C1597*H1597</f>
        <v>92880</v>
      </c>
      <c r="J1597" s="45"/>
    </row>
    <row r="1598" spans="1:10" ht="15">
      <c r="A1598" s="32"/>
      <c r="B1598" s="337"/>
      <c r="C1598" s="126">
        <v>0.56</v>
      </c>
      <c r="D1598" s="48" t="s">
        <v>315</v>
      </c>
      <c r="E1598" s="32" t="s">
        <v>145</v>
      </c>
      <c r="F1598" s="32"/>
      <c r="G1598" s="32"/>
      <c r="H1598" s="40">
        <f>+'daftar harga bahan'!F431</f>
        <v>20100</v>
      </c>
      <c r="I1598" s="51">
        <f>+C1598*H1598</f>
        <v>11256.000000000002</v>
      </c>
      <c r="J1598" s="45"/>
    </row>
    <row r="1599" spans="1:10" ht="15">
      <c r="A1599" s="32"/>
      <c r="B1599" s="337"/>
      <c r="C1599" s="126"/>
      <c r="D1599" s="48"/>
      <c r="E1599" s="32"/>
      <c r="F1599" s="32"/>
      <c r="G1599" s="32"/>
      <c r="H1599" s="431" t="s">
        <v>1115</v>
      </c>
      <c r="I1599" s="139">
        <f>SUM(I1595:I1598)</f>
        <v>421761</v>
      </c>
      <c r="J1599" s="45"/>
    </row>
    <row r="1600" spans="1:10" ht="15">
      <c r="A1600" s="32"/>
      <c r="B1600" s="337"/>
      <c r="C1600" s="434" t="s">
        <v>1116</v>
      </c>
      <c r="D1600" s="48"/>
      <c r="E1600" s="32"/>
      <c r="F1600" s="32"/>
      <c r="G1600" s="32"/>
      <c r="H1600" s="40"/>
      <c r="I1600" s="32"/>
      <c r="J1600" s="45"/>
    </row>
    <row r="1601" spans="1:10" ht="15">
      <c r="A1601" s="32"/>
      <c r="B1601" s="337"/>
      <c r="C1601" s="126">
        <v>0.15</v>
      </c>
      <c r="D1601" s="48" t="s">
        <v>547</v>
      </c>
      <c r="E1601" s="32" t="s">
        <v>549</v>
      </c>
      <c r="F1601" s="32"/>
      <c r="G1601" s="32"/>
      <c r="H1601" s="40">
        <f>H1585</f>
        <v>36000</v>
      </c>
      <c r="I1601" s="51">
        <f>+C1601*H1601</f>
        <v>5400</v>
      </c>
      <c r="J1601" s="45"/>
    </row>
    <row r="1602" spans="1:10" ht="15">
      <c r="A1602" s="32"/>
      <c r="B1602" s="337"/>
      <c r="C1602" s="126">
        <v>0.45</v>
      </c>
      <c r="D1602" s="48" t="s">
        <v>547</v>
      </c>
      <c r="E1602" s="32" t="s">
        <v>548</v>
      </c>
      <c r="F1602" s="32"/>
      <c r="G1602" s="32"/>
      <c r="H1602" s="40">
        <f>H1586</f>
        <v>51000</v>
      </c>
      <c r="I1602" s="51">
        <f>+C1602*H1602</f>
        <v>22950</v>
      </c>
      <c r="J1602" s="45"/>
    </row>
    <row r="1603" spans="1:10" ht="15">
      <c r="A1603" s="32"/>
      <c r="C1603" s="126">
        <v>0.045</v>
      </c>
      <c r="D1603" s="48" t="s">
        <v>547</v>
      </c>
      <c r="E1603" s="32" t="s">
        <v>550</v>
      </c>
      <c r="F1603" s="32"/>
      <c r="G1603" s="32"/>
      <c r="H1603" s="40">
        <f>H1587</f>
        <v>54000</v>
      </c>
      <c r="I1603" s="51">
        <f>+C1603*H1603</f>
        <v>2430</v>
      </c>
      <c r="J1603" s="45"/>
    </row>
    <row r="1604" spans="1:10" ht="15">
      <c r="A1604" s="32"/>
      <c r="B1604" s="337"/>
      <c r="C1604" s="126">
        <v>0.008</v>
      </c>
      <c r="D1604" s="48" t="s">
        <v>547</v>
      </c>
      <c r="E1604" s="32" t="s">
        <v>551</v>
      </c>
      <c r="F1604" s="32"/>
      <c r="G1604" s="32"/>
      <c r="H1604" s="40">
        <f>H1588</f>
        <v>48000</v>
      </c>
      <c r="I1604" s="51">
        <f>+C1604*H1604</f>
        <v>384</v>
      </c>
      <c r="J1604" s="45"/>
    </row>
    <row r="1605" spans="1:10" ht="15">
      <c r="A1605" s="32"/>
      <c r="B1605" s="337"/>
      <c r="C1605" s="126"/>
      <c r="D1605" s="48"/>
      <c r="E1605" s="32"/>
      <c r="F1605" s="32"/>
      <c r="G1605" s="32"/>
      <c r="H1605" s="431" t="s">
        <v>1117</v>
      </c>
      <c r="I1605" s="139">
        <f>SUM(I1601:I1604)</f>
        <v>31164</v>
      </c>
      <c r="J1605" s="45"/>
    </row>
    <row r="1606" spans="1:10" ht="6.75" customHeight="1">
      <c r="A1606" s="32"/>
      <c r="B1606" s="337"/>
      <c r="C1606" s="126"/>
      <c r="D1606" s="48"/>
      <c r="E1606" s="32"/>
      <c r="F1606" s="32"/>
      <c r="G1606" s="32"/>
      <c r="H1606" s="431"/>
      <c r="I1606" s="51"/>
      <c r="J1606" s="45"/>
    </row>
    <row r="1607" spans="1:10" ht="15">
      <c r="A1607" s="32"/>
      <c r="B1607" s="337"/>
      <c r="C1607" s="126"/>
      <c r="D1607" s="48"/>
      <c r="E1607" s="32"/>
      <c r="F1607" s="32"/>
      <c r="G1607" s="32"/>
      <c r="H1607" s="431" t="s">
        <v>1120</v>
      </c>
      <c r="I1607" s="436">
        <f>SUM(I1595:I1605)/2</f>
        <v>452925</v>
      </c>
      <c r="J1607" s="45"/>
    </row>
    <row r="1608" spans="1:10" ht="6.75" customHeight="1">
      <c r="A1608" s="32"/>
      <c r="B1608" s="337"/>
      <c r="C1608" s="126"/>
      <c r="D1608" s="48"/>
      <c r="E1608" s="32"/>
      <c r="F1608" s="32"/>
      <c r="G1608" s="32"/>
      <c r="H1608" s="50"/>
      <c r="I1608" s="32"/>
      <c r="J1608" s="45"/>
    </row>
    <row r="1609" spans="1:10" ht="15">
      <c r="A1609" s="32"/>
      <c r="B1609" s="337" t="s">
        <v>623</v>
      </c>
      <c r="C1609" s="126"/>
      <c r="D1609" s="43"/>
      <c r="E1609" s="44" t="s">
        <v>856</v>
      </c>
      <c r="F1609" s="32"/>
      <c r="G1609" s="32"/>
      <c r="H1609" s="40"/>
      <c r="I1609" s="45"/>
      <c r="J1609" s="45"/>
    </row>
    <row r="1610" spans="1:10" ht="15">
      <c r="A1610" s="32"/>
      <c r="B1610" s="337"/>
      <c r="C1610" s="362" t="s">
        <v>1404</v>
      </c>
      <c r="D1610" s="43"/>
      <c r="E1610" s="44"/>
      <c r="F1610" s="32"/>
      <c r="G1610" s="32"/>
      <c r="H1610" s="40"/>
      <c r="I1610" s="45"/>
      <c r="J1610" s="45"/>
    </row>
    <row r="1611" spans="1:10" ht="15">
      <c r="A1611" s="32"/>
      <c r="B1611" s="337"/>
      <c r="C1611" s="126">
        <v>0.007</v>
      </c>
      <c r="D1611" s="48" t="s">
        <v>916</v>
      </c>
      <c r="E1611" s="32" t="s">
        <v>782</v>
      </c>
      <c r="F1611" s="32"/>
      <c r="G1611" s="32"/>
      <c r="H1611" s="40">
        <f>'daftar harga bahan'!F128</f>
        <v>16844000</v>
      </c>
      <c r="I1611" s="51">
        <f>+C1611*H1611</f>
        <v>117908</v>
      </c>
      <c r="J1611" s="45"/>
    </row>
    <row r="1612" spans="1:10" ht="15">
      <c r="A1612" s="32"/>
      <c r="B1612" s="337"/>
      <c r="C1612" s="126">
        <v>0.1</v>
      </c>
      <c r="D1612" s="48" t="s">
        <v>315</v>
      </c>
      <c r="E1612" s="32" t="s">
        <v>545</v>
      </c>
      <c r="F1612" s="32"/>
      <c r="G1612" s="32"/>
      <c r="H1612" s="40">
        <f>+'daftar harga bahan'!F426</f>
        <v>17500</v>
      </c>
      <c r="I1612" s="51">
        <f>+C1612*H1612</f>
        <v>1750</v>
      </c>
      <c r="J1612" s="45"/>
    </row>
    <row r="1613" spans="1:10" ht="15">
      <c r="A1613" s="32"/>
      <c r="B1613" s="337"/>
      <c r="C1613" s="126">
        <v>0.15</v>
      </c>
      <c r="D1613" s="48" t="s">
        <v>315</v>
      </c>
      <c r="E1613" s="32" t="s">
        <v>862</v>
      </c>
      <c r="F1613" s="32"/>
      <c r="G1613" s="32"/>
      <c r="H1613" s="40">
        <f>'daftar harga bahan'!F429</f>
        <v>25100</v>
      </c>
      <c r="I1613" s="51">
        <f>+C1613*H1613</f>
        <v>3765</v>
      </c>
      <c r="J1613" s="45"/>
    </row>
    <row r="1614" spans="1:10" ht="15">
      <c r="A1614" s="32"/>
      <c r="B1614" s="337"/>
      <c r="C1614" s="126"/>
      <c r="D1614" s="48"/>
      <c r="E1614" s="32"/>
      <c r="F1614" s="32"/>
      <c r="G1614" s="32"/>
      <c r="H1614" s="431" t="s">
        <v>1115</v>
      </c>
      <c r="I1614" s="139">
        <f>SUM(I1611:I1613)</f>
        <v>123423</v>
      </c>
      <c r="J1614" s="45"/>
    </row>
    <row r="1615" spans="1:10" ht="15">
      <c r="A1615" s="32"/>
      <c r="B1615" s="337"/>
      <c r="C1615" s="434" t="s">
        <v>1116</v>
      </c>
      <c r="D1615" s="48"/>
      <c r="E1615" s="32"/>
      <c r="F1615" s="32"/>
      <c r="G1615" s="32"/>
      <c r="H1615" s="40"/>
      <c r="I1615" s="32"/>
      <c r="J1615" s="45"/>
    </row>
    <row r="1616" spans="1:10" ht="15">
      <c r="A1616" s="32"/>
      <c r="B1616" s="337"/>
      <c r="C1616" s="126">
        <v>0.6</v>
      </c>
      <c r="D1616" s="48" t="s">
        <v>547</v>
      </c>
      <c r="E1616" s="32" t="s">
        <v>549</v>
      </c>
      <c r="F1616" s="32"/>
      <c r="G1616" s="32"/>
      <c r="H1616" s="40">
        <f>H1601</f>
        <v>36000</v>
      </c>
      <c r="I1616" s="51">
        <f>+C1616*H1616</f>
        <v>21600</v>
      </c>
      <c r="J1616" s="45"/>
    </row>
    <row r="1617" spans="1:10" ht="15">
      <c r="A1617" s="32"/>
      <c r="B1617" s="337"/>
      <c r="C1617" s="126">
        <v>1.8</v>
      </c>
      <c r="D1617" s="48" t="s">
        <v>547</v>
      </c>
      <c r="E1617" s="32" t="s">
        <v>548</v>
      </c>
      <c r="F1617" s="32"/>
      <c r="G1617" s="32"/>
      <c r="H1617" s="40">
        <f>H1602</f>
        <v>51000</v>
      </c>
      <c r="I1617" s="51">
        <f>+C1617*H1617</f>
        <v>91800</v>
      </c>
      <c r="J1617" s="45"/>
    </row>
    <row r="1618" spans="1:10" ht="15">
      <c r="A1618" s="32"/>
      <c r="B1618" s="337"/>
      <c r="C1618" s="126">
        <v>0.18</v>
      </c>
      <c r="D1618" s="48" t="s">
        <v>547</v>
      </c>
      <c r="E1618" s="32" t="s">
        <v>550</v>
      </c>
      <c r="F1618" s="32"/>
      <c r="G1618" s="32"/>
      <c r="H1618" s="40">
        <f>H1603</f>
        <v>54000</v>
      </c>
      <c r="I1618" s="51">
        <f>+C1618*H1618</f>
        <v>9720</v>
      </c>
      <c r="J1618" s="45"/>
    </row>
    <row r="1619" spans="1:10" ht="15">
      <c r="A1619" s="32"/>
      <c r="C1619" s="126">
        <v>0.03</v>
      </c>
      <c r="D1619" s="48" t="s">
        <v>547</v>
      </c>
      <c r="E1619" s="32" t="s">
        <v>551</v>
      </c>
      <c r="F1619" s="32"/>
      <c r="G1619" s="32"/>
      <c r="H1619" s="40">
        <f>H1604</f>
        <v>48000</v>
      </c>
      <c r="I1619" s="51">
        <f>+C1619*H1619</f>
        <v>1440</v>
      </c>
      <c r="J1619" s="45"/>
    </row>
    <row r="1620" spans="1:10" ht="15">
      <c r="A1620" s="32"/>
      <c r="C1620" s="126"/>
      <c r="D1620" s="48"/>
      <c r="E1620" s="32"/>
      <c r="F1620" s="32"/>
      <c r="G1620" s="32"/>
      <c r="H1620" s="431" t="s">
        <v>1117</v>
      </c>
      <c r="I1620" s="139">
        <f>SUM(I1616:I1619)</f>
        <v>124560</v>
      </c>
      <c r="J1620" s="45"/>
    </row>
    <row r="1621" spans="1:10" ht="6" customHeight="1">
      <c r="A1621" s="32"/>
      <c r="C1621" s="126"/>
      <c r="D1621" s="48"/>
      <c r="E1621" s="32"/>
      <c r="F1621" s="32"/>
      <c r="G1621" s="32"/>
      <c r="H1621" s="431"/>
      <c r="I1621" s="51"/>
      <c r="J1621" s="45"/>
    </row>
    <row r="1622" spans="1:10" ht="15">
      <c r="A1622" s="32"/>
      <c r="C1622" s="126"/>
      <c r="D1622" s="48"/>
      <c r="E1622" s="32"/>
      <c r="F1622" s="32"/>
      <c r="G1622" s="32"/>
      <c r="H1622" s="431" t="s">
        <v>1120</v>
      </c>
      <c r="I1622" s="139">
        <f>SUM(I1611:I1620)/2</f>
        <v>247983</v>
      </c>
      <c r="J1622" s="45"/>
    </row>
    <row r="1623" spans="1:10" ht="6.75" customHeight="1">
      <c r="A1623" s="32"/>
      <c r="B1623" s="337"/>
      <c r="C1623" s="126"/>
      <c r="D1623" s="32"/>
      <c r="E1623" s="32"/>
      <c r="F1623" s="32"/>
      <c r="G1623" s="32"/>
      <c r="H1623" s="40"/>
      <c r="I1623" s="32"/>
      <c r="J1623" s="45"/>
    </row>
    <row r="1624" spans="1:10" ht="15">
      <c r="A1624" s="32"/>
      <c r="B1624" s="337" t="s">
        <v>158</v>
      </c>
      <c r="C1624" s="126"/>
      <c r="D1624" s="43"/>
      <c r="E1624" s="44" t="s">
        <v>857</v>
      </c>
      <c r="F1624" s="32"/>
      <c r="G1624" s="32"/>
      <c r="H1624" s="40"/>
      <c r="J1624" s="45"/>
    </row>
    <row r="1625" spans="1:10" ht="15">
      <c r="A1625" s="32"/>
      <c r="B1625" s="337"/>
      <c r="C1625" s="362" t="s">
        <v>1404</v>
      </c>
      <c r="D1625" s="43"/>
      <c r="E1625" s="44"/>
      <c r="F1625" s="32"/>
      <c r="G1625" s="32"/>
      <c r="H1625" s="40"/>
      <c r="J1625" s="45"/>
    </row>
    <row r="1626" spans="1:10" ht="15">
      <c r="A1626" s="32"/>
      <c r="B1626" s="337"/>
      <c r="C1626" s="126">
        <v>0.4</v>
      </c>
      <c r="D1626" s="48" t="s">
        <v>594</v>
      </c>
      <c r="E1626" s="32" t="s">
        <v>1452</v>
      </c>
      <c r="F1626" s="32"/>
      <c r="G1626" s="32"/>
      <c r="H1626" s="50">
        <f>H1597</f>
        <v>108000</v>
      </c>
      <c r="I1626" s="51">
        <f>+C1626*H1626</f>
        <v>43200</v>
      </c>
      <c r="J1626" s="45"/>
    </row>
    <row r="1627" spans="1:10" ht="15">
      <c r="A1627" s="32"/>
      <c r="B1627" s="337"/>
      <c r="C1627" s="126">
        <v>0.5</v>
      </c>
      <c r="D1627" s="48" t="s">
        <v>315</v>
      </c>
      <c r="E1627" s="32" t="s">
        <v>1456</v>
      </c>
      <c r="F1627" s="32"/>
      <c r="G1627" s="32"/>
      <c r="H1627" s="50">
        <f>'daftar harga bahan'!F427</f>
        <v>18500</v>
      </c>
      <c r="I1627" s="51">
        <f>+C1627*H1627</f>
        <v>9250</v>
      </c>
      <c r="J1627" s="45"/>
    </row>
    <row r="1628" spans="1:10" ht="15">
      <c r="A1628" s="32"/>
      <c r="B1628" s="337"/>
      <c r="C1628" s="126"/>
      <c r="D1628" s="48"/>
      <c r="E1628" s="32"/>
      <c r="F1628" s="32"/>
      <c r="G1628" s="32"/>
      <c r="H1628" s="431" t="s">
        <v>1115</v>
      </c>
      <c r="I1628" s="139">
        <f>SUM(I1626:I1627)</f>
        <v>52450</v>
      </c>
      <c r="J1628" s="45"/>
    </row>
    <row r="1629" spans="1:10" ht="15">
      <c r="A1629" s="32"/>
      <c r="B1629" s="337"/>
      <c r="C1629" s="434" t="s">
        <v>1116</v>
      </c>
      <c r="D1629" s="48"/>
      <c r="E1629" s="32"/>
      <c r="F1629" s="32"/>
      <c r="G1629" s="32"/>
      <c r="H1629" s="40"/>
      <c r="I1629" s="32"/>
      <c r="J1629" s="45"/>
    </row>
    <row r="1630" spans="1:10" ht="15">
      <c r="A1630" s="32"/>
      <c r="B1630" s="337"/>
      <c r="C1630" s="126">
        <v>0.025</v>
      </c>
      <c r="D1630" s="48" t="s">
        <v>547</v>
      </c>
      <c r="E1630" s="32" t="s">
        <v>549</v>
      </c>
      <c r="F1630" s="32"/>
      <c r="G1630" s="32"/>
      <c r="H1630" s="50">
        <f>H1616</f>
        <v>36000</v>
      </c>
      <c r="I1630" s="51">
        <f>+C1630*H1630</f>
        <v>900</v>
      </c>
      <c r="J1630" s="45"/>
    </row>
    <row r="1631" spans="1:10" ht="15">
      <c r="A1631" s="32"/>
      <c r="B1631" s="337"/>
      <c r="C1631" s="126">
        <v>0.075</v>
      </c>
      <c r="D1631" s="48" t="s">
        <v>547</v>
      </c>
      <c r="E1631" s="32" t="s">
        <v>548</v>
      </c>
      <c r="F1631" s="32"/>
      <c r="G1631" s="32"/>
      <c r="H1631" s="50">
        <f>H1617</f>
        <v>51000</v>
      </c>
      <c r="I1631" s="51">
        <f>+C1631*H1631</f>
        <v>3825</v>
      </c>
      <c r="J1631" s="45"/>
    </row>
    <row r="1632" spans="1:10" ht="15">
      <c r="A1632" s="32"/>
      <c r="B1632" s="337"/>
      <c r="C1632" s="126">
        <v>0.0075</v>
      </c>
      <c r="D1632" s="48" t="s">
        <v>547</v>
      </c>
      <c r="E1632" s="32" t="s">
        <v>550</v>
      </c>
      <c r="F1632" s="32"/>
      <c r="G1632" s="32"/>
      <c r="H1632" s="50">
        <f>H1618</f>
        <v>54000</v>
      </c>
      <c r="I1632" s="51">
        <f>+C1632*H1632</f>
        <v>405</v>
      </c>
      <c r="J1632" s="45"/>
    </row>
    <row r="1633" spans="1:10" ht="15">
      <c r="A1633" s="32"/>
      <c r="B1633" s="337"/>
      <c r="C1633" s="126">
        <v>0.0013</v>
      </c>
      <c r="D1633" s="48" t="s">
        <v>547</v>
      </c>
      <c r="E1633" s="32" t="s">
        <v>551</v>
      </c>
      <c r="F1633" s="32"/>
      <c r="G1633" s="32"/>
      <c r="H1633" s="50">
        <f>H1619</f>
        <v>48000</v>
      </c>
      <c r="I1633" s="51">
        <f>+C1633*H1633</f>
        <v>62.4</v>
      </c>
      <c r="J1633" s="45"/>
    </row>
    <row r="1634" spans="1:10" ht="15">
      <c r="A1634" s="32"/>
      <c r="B1634" s="337"/>
      <c r="C1634" s="126"/>
      <c r="D1634" s="48"/>
      <c r="E1634" s="32"/>
      <c r="F1634" s="32"/>
      <c r="G1634" s="32"/>
      <c r="H1634" s="431" t="s">
        <v>1117</v>
      </c>
      <c r="I1634" s="139">
        <f>SUM(I1630:I1633)</f>
        <v>5192.4</v>
      </c>
      <c r="J1634" s="45"/>
    </row>
    <row r="1635" spans="1:10" ht="6" customHeight="1">
      <c r="A1635" s="32"/>
      <c r="B1635" s="337"/>
      <c r="C1635" s="126"/>
      <c r="D1635" s="48"/>
      <c r="E1635" s="32"/>
      <c r="F1635" s="32"/>
      <c r="G1635" s="32"/>
      <c r="H1635" s="431"/>
      <c r="I1635" s="51"/>
      <c r="J1635" s="45"/>
    </row>
    <row r="1636" spans="1:10" ht="15">
      <c r="A1636" s="32"/>
      <c r="B1636" s="337"/>
      <c r="C1636" s="126"/>
      <c r="D1636" s="48"/>
      <c r="E1636" s="32"/>
      <c r="F1636" s="32"/>
      <c r="G1636" s="32"/>
      <c r="H1636" s="431" t="s">
        <v>1120</v>
      </c>
      <c r="I1636" s="432">
        <f>ROUNDDOWN(J1636,)</f>
        <v>57642</v>
      </c>
      <c r="J1636" s="139">
        <f>SUM(I1626:I1634)/2</f>
        <v>57642.399999999994</v>
      </c>
    </row>
    <row r="1637" spans="1:10" ht="6" customHeight="1">
      <c r="A1637" s="55"/>
      <c r="C1637" s="126"/>
      <c r="D1637" s="55"/>
      <c r="E1637" s="55"/>
      <c r="F1637" s="55"/>
      <c r="G1637" s="55"/>
      <c r="H1637" s="55"/>
      <c r="I1637" s="55"/>
      <c r="J1637" s="45"/>
    </row>
    <row r="1638" spans="1:10" ht="15">
      <c r="A1638" s="32"/>
      <c r="B1638" s="337" t="s">
        <v>159</v>
      </c>
      <c r="C1638" s="126"/>
      <c r="D1638" s="43"/>
      <c r="E1638" s="44" t="s">
        <v>796</v>
      </c>
      <c r="F1638" s="32"/>
      <c r="G1638" s="32"/>
      <c r="H1638" s="40"/>
      <c r="I1638" s="45"/>
      <c r="J1638" s="45"/>
    </row>
    <row r="1639" spans="1:10" ht="15">
      <c r="A1639" s="32"/>
      <c r="B1639" s="337"/>
      <c r="C1639" s="362" t="s">
        <v>1404</v>
      </c>
      <c r="D1639" s="43"/>
      <c r="E1639" s="44"/>
      <c r="F1639" s="32"/>
      <c r="G1639" s="32"/>
      <c r="H1639" s="40"/>
      <c r="I1639" s="45"/>
      <c r="J1639" s="45"/>
    </row>
    <row r="1640" spans="1:10" ht="15">
      <c r="A1640" s="32"/>
      <c r="B1640" s="337"/>
      <c r="C1640" s="126">
        <v>1.5</v>
      </c>
      <c r="D1640" s="48" t="s">
        <v>915</v>
      </c>
      <c r="E1640" s="32" t="s">
        <v>1453</v>
      </c>
      <c r="F1640" s="32"/>
      <c r="G1640" s="32"/>
      <c r="H1640" s="50">
        <f>'daftar harga bahan'!F206</f>
        <v>18800</v>
      </c>
      <c r="I1640" s="51">
        <f>+C1640*H1640</f>
        <v>28200</v>
      </c>
      <c r="J1640" s="45"/>
    </row>
    <row r="1641" spans="1:10" ht="15">
      <c r="A1641" s="32"/>
      <c r="B1641" s="337"/>
      <c r="C1641" s="126">
        <v>0.014</v>
      </c>
      <c r="D1641" s="48" t="s">
        <v>916</v>
      </c>
      <c r="E1641" s="32" t="s">
        <v>1454</v>
      </c>
      <c r="F1641" s="32"/>
      <c r="G1641" s="32"/>
      <c r="H1641" s="50">
        <f>'daftar harga bahan'!F144</f>
        <v>3609000</v>
      </c>
      <c r="I1641" s="51">
        <f>+C1641*H1641</f>
        <v>50526</v>
      </c>
      <c r="J1641" s="45"/>
    </row>
    <row r="1642" spans="1:10" ht="15">
      <c r="A1642" s="32"/>
      <c r="B1642" s="337"/>
      <c r="C1642" s="126">
        <v>0.05</v>
      </c>
      <c r="D1642" s="48" t="s">
        <v>315</v>
      </c>
      <c r="E1642" s="32" t="s">
        <v>1456</v>
      </c>
      <c r="F1642" s="32"/>
      <c r="G1642" s="32"/>
      <c r="H1642" s="50">
        <f>H1627</f>
        <v>18500</v>
      </c>
      <c r="I1642" s="51">
        <f>+C1642*H1642</f>
        <v>925</v>
      </c>
      <c r="J1642" s="45"/>
    </row>
    <row r="1643" spans="1:10" ht="15">
      <c r="A1643" s="32"/>
      <c r="B1643" s="337"/>
      <c r="C1643" s="126">
        <v>0.003</v>
      </c>
      <c r="D1643" s="48" t="s">
        <v>914</v>
      </c>
      <c r="E1643" s="32" t="s">
        <v>1455</v>
      </c>
      <c r="F1643" s="32"/>
      <c r="G1643" s="32"/>
      <c r="H1643" s="50">
        <f>'daftar harga bahan'!F210</f>
        <v>8400</v>
      </c>
      <c r="I1643" s="51">
        <f>+C1643*H1643</f>
        <v>25.2</v>
      </c>
      <c r="J1643" s="45"/>
    </row>
    <row r="1644" spans="1:10" ht="15">
      <c r="A1644" s="32"/>
      <c r="B1644" s="337"/>
      <c r="C1644" s="126"/>
      <c r="D1644" s="48"/>
      <c r="E1644" s="32"/>
      <c r="F1644" s="32"/>
      <c r="G1644" s="32"/>
      <c r="H1644" s="431" t="s">
        <v>1115</v>
      </c>
      <c r="I1644" s="139">
        <f>SUM(I1640:I1643)</f>
        <v>79676.2</v>
      </c>
      <c r="J1644" s="45"/>
    </row>
    <row r="1645" spans="1:10" ht="15">
      <c r="A1645" s="32"/>
      <c r="B1645" s="337"/>
      <c r="C1645" s="434" t="s">
        <v>1116</v>
      </c>
      <c r="D1645" s="48"/>
      <c r="E1645" s="32"/>
      <c r="F1645" s="32"/>
      <c r="G1645" s="32"/>
      <c r="H1645" s="40"/>
      <c r="I1645" s="32"/>
      <c r="J1645" s="45"/>
    </row>
    <row r="1646" spans="1:10" ht="15">
      <c r="A1646" s="32"/>
      <c r="B1646" s="337"/>
      <c r="C1646" s="126">
        <v>0.1</v>
      </c>
      <c r="D1646" s="48" t="s">
        <v>547</v>
      </c>
      <c r="E1646" s="32" t="s">
        <v>549</v>
      </c>
      <c r="F1646" s="32"/>
      <c r="G1646" s="32"/>
      <c r="H1646" s="50">
        <f>H1630</f>
        <v>36000</v>
      </c>
      <c r="I1646" s="51">
        <f>+C1646*H1646</f>
        <v>3600</v>
      </c>
      <c r="J1646" s="45"/>
    </row>
    <row r="1647" spans="1:10" ht="15">
      <c r="A1647" s="32"/>
      <c r="B1647" s="337"/>
      <c r="C1647" s="126">
        <v>0.05</v>
      </c>
      <c r="D1647" s="48" t="s">
        <v>547</v>
      </c>
      <c r="E1647" s="32" t="s">
        <v>548</v>
      </c>
      <c r="F1647" s="32"/>
      <c r="G1647" s="32"/>
      <c r="H1647" s="50">
        <f>H1631</f>
        <v>51000</v>
      </c>
      <c r="I1647" s="51">
        <f>+C1647*H1647</f>
        <v>2550</v>
      </c>
      <c r="J1647" s="45"/>
    </row>
    <row r="1648" spans="1:10" ht="15">
      <c r="A1648" s="32"/>
      <c r="B1648" s="337"/>
      <c r="C1648" s="126">
        <v>0.005</v>
      </c>
      <c r="D1648" s="48" t="s">
        <v>547</v>
      </c>
      <c r="E1648" s="32" t="s">
        <v>550</v>
      </c>
      <c r="F1648" s="32"/>
      <c r="G1648" s="32"/>
      <c r="H1648" s="50">
        <f>H1632</f>
        <v>54000</v>
      </c>
      <c r="I1648" s="51">
        <f>+C1648*H1648</f>
        <v>270</v>
      </c>
      <c r="J1648" s="45"/>
    </row>
    <row r="1649" spans="1:10" ht="15">
      <c r="A1649" s="32"/>
      <c r="B1649" s="337"/>
      <c r="C1649" s="126">
        <v>0.005</v>
      </c>
      <c r="D1649" s="48" t="s">
        <v>547</v>
      </c>
      <c r="E1649" s="32" t="s">
        <v>551</v>
      </c>
      <c r="F1649" s="32"/>
      <c r="G1649" s="32"/>
      <c r="H1649" s="50">
        <f>H1633</f>
        <v>48000</v>
      </c>
      <c r="I1649" s="51">
        <f>+C1649*H1649</f>
        <v>240</v>
      </c>
      <c r="J1649" s="45"/>
    </row>
    <row r="1650" spans="1:10" ht="15">
      <c r="A1650" s="32"/>
      <c r="B1650" s="337"/>
      <c r="C1650" s="126"/>
      <c r="D1650" s="48"/>
      <c r="E1650" s="32"/>
      <c r="F1650" s="32"/>
      <c r="G1650" s="32"/>
      <c r="H1650" s="431" t="s">
        <v>1117</v>
      </c>
      <c r="I1650" s="139">
        <f>SUM(I1646:I1649)</f>
        <v>6660</v>
      </c>
      <c r="J1650" s="45"/>
    </row>
    <row r="1651" spans="1:10" ht="6" customHeight="1">
      <c r="A1651" s="32"/>
      <c r="B1651" s="337"/>
      <c r="C1651" s="126"/>
      <c r="D1651" s="48"/>
      <c r="E1651" s="32"/>
      <c r="F1651" s="32"/>
      <c r="G1651" s="32"/>
      <c r="H1651" s="431"/>
      <c r="I1651" s="51"/>
      <c r="J1651" s="45"/>
    </row>
    <row r="1652" spans="1:10" ht="15">
      <c r="A1652" s="32"/>
      <c r="B1652" s="337"/>
      <c r="C1652" s="126"/>
      <c r="D1652" s="48"/>
      <c r="E1652" s="32"/>
      <c r="F1652" s="32"/>
      <c r="G1652" s="32"/>
      <c r="H1652" s="431" t="s">
        <v>1120</v>
      </c>
      <c r="I1652" s="432">
        <f>ROUNDDOWN(J1652,)</f>
        <v>86336</v>
      </c>
      <c r="J1652" s="139">
        <f>SUM(I1640:I1650)/2</f>
        <v>86336.2</v>
      </c>
    </row>
    <row r="1653" spans="1:10" ht="6.75" customHeight="1">
      <c r="A1653" s="55"/>
      <c r="C1653" s="126"/>
      <c r="D1653" s="55"/>
      <c r="E1653" s="55"/>
      <c r="F1653" s="55"/>
      <c r="G1653" s="55"/>
      <c r="H1653" s="55"/>
      <c r="I1653" s="55"/>
      <c r="J1653" s="45"/>
    </row>
    <row r="1654" spans="1:237" s="339" customFormat="1" ht="15">
      <c r="A1654" s="337" t="s">
        <v>552</v>
      </c>
      <c r="B1654" s="337" t="s">
        <v>408</v>
      </c>
      <c r="C1654" s="360"/>
      <c r="D1654" s="138"/>
      <c r="E1654" s="138" t="s">
        <v>104</v>
      </c>
      <c r="F1654" s="138"/>
      <c r="G1654" s="138"/>
      <c r="H1654" s="338"/>
      <c r="I1654" s="138"/>
      <c r="IC1654" s="312"/>
    </row>
    <row r="1655" spans="1:10" ht="15">
      <c r="A1655" s="32"/>
      <c r="B1655" s="337"/>
      <c r="C1655" s="126"/>
      <c r="D1655" s="32"/>
      <c r="E1655" s="32"/>
      <c r="F1655" s="32"/>
      <c r="G1655" s="32"/>
      <c r="H1655" s="40"/>
      <c r="I1655" s="32"/>
      <c r="J1655" s="45"/>
    </row>
    <row r="1656" spans="1:10" ht="15">
      <c r="A1656" s="32"/>
      <c r="B1656" s="337" t="s">
        <v>409</v>
      </c>
      <c r="C1656" s="126"/>
      <c r="D1656" s="43"/>
      <c r="E1656" s="44" t="s">
        <v>266</v>
      </c>
      <c r="F1656" s="32"/>
      <c r="G1656" s="32"/>
      <c r="H1656" s="40"/>
      <c r="I1656" s="45"/>
      <c r="J1656" s="45"/>
    </row>
    <row r="1657" spans="1:10" ht="15">
      <c r="A1657" s="32"/>
      <c r="B1657" s="337"/>
      <c r="C1657" s="362" t="s">
        <v>1404</v>
      </c>
      <c r="D1657" s="43"/>
      <c r="E1657" s="44"/>
      <c r="F1657" s="32"/>
      <c r="G1657" s="32"/>
      <c r="H1657" s="40"/>
      <c r="I1657" s="49"/>
      <c r="J1657" s="45"/>
    </row>
    <row r="1658" spans="1:10" ht="15">
      <c r="A1658" s="32"/>
      <c r="B1658" s="337"/>
      <c r="C1658" s="126">
        <v>247</v>
      </c>
      <c r="D1658" s="48" t="s">
        <v>315</v>
      </c>
      <c r="E1658" s="32" t="s">
        <v>657</v>
      </c>
      <c r="F1658" s="32"/>
      <c r="G1658" s="32"/>
      <c r="H1658" s="40">
        <f>'daftar harga bahan'!F53</f>
        <v>1750</v>
      </c>
      <c r="I1658" s="51">
        <f>+C1658*H1658</f>
        <v>432250</v>
      </c>
      <c r="J1658" s="45"/>
    </row>
    <row r="1659" spans="1:10" ht="15">
      <c r="A1659" s="32"/>
      <c r="B1659" s="337"/>
      <c r="C1659" s="126">
        <v>0.6207142857142857</v>
      </c>
      <c r="D1659" s="48" t="s">
        <v>916</v>
      </c>
      <c r="E1659" s="32" t="s">
        <v>148</v>
      </c>
      <c r="F1659" s="32"/>
      <c r="G1659" s="32"/>
      <c r="H1659" s="40">
        <f>'daftar harga bahan'!F34</f>
        <v>250000</v>
      </c>
      <c r="I1659" s="51">
        <f>+C1659*H1659</f>
        <v>155178.57142857142</v>
      </c>
      <c r="J1659" s="45"/>
    </row>
    <row r="1660" spans="1:10" ht="15">
      <c r="A1660" s="32"/>
      <c r="B1660" s="337"/>
      <c r="C1660" s="126">
        <v>0.74</v>
      </c>
      <c r="D1660" s="48" t="s">
        <v>916</v>
      </c>
      <c r="E1660" s="32" t="s">
        <v>1398</v>
      </c>
      <c r="F1660" s="32"/>
      <c r="G1660" s="32"/>
      <c r="H1660" s="40">
        <f>'daftar harga bahan'!F19</f>
        <v>274000</v>
      </c>
      <c r="I1660" s="51">
        <f>+C1660*H1660</f>
        <v>202760</v>
      </c>
      <c r="J1660" s="45"/>
    </row>
    <row r="1661" spans="1:10" ht="15">
      <c r="A1661" s="32"/>
      <c r="B1661" s="337"/>
      <c r="C1661" s="126"/>
      <c r="D1661" s="48"/>
      <c r="E1661" s="32"/>
      <c r="F1661" s="32"/>
      <c r="G1661" s="32"/>
      <c r="H1661" s="431" t="s">
        <v>1115</v>
      </c>
      <c r="I1661" s="139">
        <f>SUM(I1658:I1660)</f>
        <v>790188.5714285714</v>
      </c>
      <c r="J1661" s="45"/>
    </row>
    <row r="1662" spans="1:10" ht="15">
      <c r="A1662" s="32"/>
      <c r="B1662" s="337"/>
      <c r="C1662" s="434" t="s">
        <v>1116</v>
      </c>
      <c r="D1662" s="48"/>
      <c r="E1662" s="32"/>
      <c r="F1662" s="32"/>
      <c r="G1662" s="32"/>
      <c r="H1662" s="40"/>
      <c r="I1662" s="51"/>
      <c r="J1662" s="45"/>
    </row>
    <row r="1663" spans="1:10" ht="15">
      <c r="A1663" s="32"/>
      <c r="B1663" s="337"/>
      <c r="C1663" s="126">
        <v>1.65</v>
      </c>
      <c r="D1663" s="48" t="s">
        <v>547</v>
      </c>
      <c r="E1663" s="32" t="s">
        <v>549</v>
      </c>
      <c r="F1663" s="32"/>
      <c r="G1663" s="32"/>
      <c r="H1663" s="40">
        <f>H1646</f>
        <v>36000</v>
      </c>
      <c r="I1663" s="51">
        <f>+C1663*H1663</f>
        <v>59400</v>
      </c>
      <c r="J1663" s="45"/>
    </row>
    <row r="1664" spans="1:10" ht="15">
      <c r="A1664" s="32"/>
      <c r="B1664" s="337"/>
      <c r="C1664" s="126">
        <v>0.275</v>
      </c>
      <c r="D1664" s="48" t="s">
        <v>547</v>
      </c>
      <c r="E1664" s="32" t="s">
        <v>863</v>
      </c>
      <c r="F1664" s="32"/>
      <c r="G1664" s="32"/>
      <c r="H1664" s="40">
        <f>'Daft.Upah'!F14</f>
        <v>51000</v>
      </c>
      <c r="I1664" s="51">
        <f>+C1664*H1664</f>
        <v>14025.000000000002</v>
      </c>
      <c r="J1664" s="45"/>
    </row>
    <row r="1665" spans="1:10" ht="15">
      <c r="A1665" s="32"/>
      <c r="B1665" s="337"/>
      <c r="C1665" s="126">
        <v>0.028</v>
      </c>
      <c r="D1665" s="48" t="s">
        <v>547</v>
      </c>
      <c r="E1665" s="32" t="s">
        <v>550</v>
      </c>
      <c r="F1665" s="32"/>
      <c r="G1665" s="32"/>
      <c r="H1665" s="40">
        <f>'Daft.Upah'!F27</f>
        <v>54000</v>
      </c>
      <c r="I1665" s="51">
        <f>+C1665*H1665</f>
        <v>1512</v>
      </c>
      <c r="J1665" s="45"/>
    </row>
    <row r="1666" spans="1:10" ht="15">
      <c r="A1666" s="32"/>
      <c r="B1666" s="337"/>
      <c r="C1666" s="126">
        <v>0.083</v>
      </c>
      <c r="D1666" s="48" t="s">
        <v>547</v>
      </c>
      <c r="E1666" s="32" t="s">
        <v>551</v>
      </c>
      <c r="F1666" s="32"/>
      <c r="G1666" s="32"/>
      <c r="H1666" s="40">
        <f>H1649</f>
        <v>48000</v>
      </c>
      <c r="I1666" s="51">
        <f>+C1666*H1666</f>
        <v>3984</v>
      </c>
      <c r="J1666" s="45"/>
    </row>
    <row r="1667" spans="1:10" ht="15">
      <c r="A1667" s="32"/>
      <c r="B1667" s="337"/>
      <c r="C1667" s="126"/>
      <c r="D1667" s="48"/>
      <c r="E1667" s="32"/>
      <c r="F1667" s="32"/>
      <c r="G1667" s="32"/>
      <c r="H1667" s="431" t="s">
        <v>1117</v>
      </c>
      <c r="I1667" s="139">
        <f>SUM(I1663:I1666)</f>
        <v>78921</v>
      </c>
      <c r="J1667" s="45"/>
    </row>
    <row r="1668" spans="1:10" ht="5.25" customHeight="1">
      <c r="A1668" s="32"/>
      <c r="B1668" s="337"/>
      <c r="C1668" s="126"/>
      <c r="D1668" s="48"/>
      <c r="E1668" s="32"/>
      <c r="F1668" s="32"/>
      <c r="G1668" s="32"/>
      <c r="H1668" s="431"/>
      <c r="I1668" s="51"/>
      <c r="J1668" s="45"/>
    </row>
    <row r="1669" spans="1:10" ht="15">
      <c r="A1669" s="32"/>
      <c r="B1669" s="337"/>
      <c r="C1669" s="126"/>
      <c r="D1669" s="48"/>
      <c r="E1669" s="32"/>
      <c r="F1669" s="32"/>
      <c r="G1669" s="32"/>
      <c r="H1669" s="431" t="s">
        <v>1120</v>
      </c>
      <c r="I1669" s="432">
        <f>ROUNDDOWN(J1669,)</f>
        <v>869109</v>
      </c>
      <c r="J1669" s="139">
        <f>SUM(I1658:I1667)/2</f>
        <v>869109.5714285714</v>
      </c>
    </row>
    <row r="1670" spans="1:10" ht="7.5" customHeight="1">
      <c r="A1670" s="32"/>
      <c r="B1670" s="337"/>
      <c r="C1670" s="126"/>
      <c r="D1670" s="48"/>
      <c r="E1670" s="32"/>
      <c r="F1670" s="32"/>
      <c r="G1670" s="32"/>
      <c r="H1670" s="40"/>
      <c r="I1670" s="32"/>
      <c r="J1670" s="45"/>
    </row>
    <row r="1671" spans="1:10" ht="15">
      <c r="A1671" s="32"/>
      <c r="B1671" s="337" t="s">
        <v>410</v>
      </c>
      <c r="C1671" s="126"/>
      <c r="D1671" s="43"/>
      <c r="E1671" s="44" t="s">
        <v>267</v>
      </c>
      <c r="F1671" s="32"/>
      <c r="G1671" s="32"/>
      <c r="H1671" s="40"/>
      <c r="I1671" s="45"/>
      <c r="J1671" s="45"/>
    </row>
    <row r="1672" spans="1:10" ht="15">
      <c r="A1672" s="32"/>
      <c r="B1672" s="337"/>
      <c r="C1672" s="362" t="s">
        <v>1404</v>
      </c>
      <c r="D1672" s="43"/>
      <c r="E1672" s="44"/>
      <c r="F1672" s="32"/>
      <c r="G1672" s="32"/>
      <c r="H1672" s="40"/>
      <c r="I1672" s="45"/>
      <c r="J1672" s="45"/>
    </row>
    <row r="1673" spans="1:10" ht="15">
      <c r="A1673" s="32"/>
      <c r="B1673" s="337"/>
      <c r="C1673" s="126">
        <v>276</v>
      </c>
      <c r="D1673" s="48" t="s">
        <v>315</v>
      </c>
      <c r="E1673" s="32" t="s">
        <v>657</v>
      </c>
      <c r="F1673" s="32"/>
      <c r="G1673" s="32"/>
      <c r="H1673" s="40">
        <f>'daftar harga bahan'!F53</f>
        <v>1750</v>
      </c>
      <c r="I1673" s="51">
        <f>+C1673*H1673</f>
        <v>483000</v>
      </c>
      <c r="J1673" s="45"/>
    </row>
    <row r="1674" spans="1:10" ht="15">
      <c r="A1674" s="32"/>
      <c r="B1674" s="337"/>
      <c r="C1674" s="126">
        <v>0.5914</v>
      </c>
      <c r="D1674" s="48" t="s">
        <v>916</v>
      </c>
      <c r="E1674" s="32" t="s">
        <v>148</v>
      </c>
      <c r="F1674" s="32"/>
      <c r="G1674" s="32"/>
      <c r="H1674" s="40">
        <f>H1659</f>
        <v>250000</v>
      </c>
      <c r="I1674" s="51">
        <f>+C1674*H1674</f>
        <v>147850</v>
      </c>
      <c r="J1674" s="45"/>
    </row>
    <row r="1675" spans="1:10" ht="15">
      <c r="A1675" s="32"/>
      <c r="B1675" s="337"/>
      <c r="C1675" s="126">
        <v>0.7496</v>
      </c>
      <c r="D1675" s="48" t="s">
        <v>916</v>
      </c>
      <c r="E1675" s="32" t="s">
        <v>1398</v>
      </c>
      <c r="F1675" s="32"/>
      <c r="G1675" s="32"/>
      <c r="H1675" s="40">
        <f>H1660</f>
        <v>274000</v>
      </c>
      <c r="I1675" s="51">
        <f>+C1675*H1675</f>
        <v>205390.40000000002</v>
      </c>
      <c r="J1675" s="45"/>
    </row>
    <row r="1676" spans="1:10" ht="15">
      <c r="A1676" s="32"/>
      <c r="B1676" s="337"/>
      <c r="C1676" s="126"/>
      <c r="D1676" s="48"/>
      <c r="E1676" s="32"/>
      <c r="F1676" s="32"/>
      <c r="G1676" s="32"/>
      <c r="H1676" s="431" t="s">
        <v>1115</v>
      </c>
      <c r="I1676" s="139">
        <f>SUM(I1673:I1675)</f>
        <v>836240.4</v>
      </c>
      <c r="J1676" s="45"/>
    </row>
    <row r="1677" spans="1:10" ht="15">
      <c r="A1677" s="32"/>
      <c r="B1677" s="337"/>
      <c r="C1677" s="434" t="s">
        <v>1116</v>
      </c>
      <c r="D1677" s="48"/>
      <c r="E1677" s="32"/>
      <c r="F1677" s="32"/>
      <c r="G1677" s="32"/>
      <c r="H1677" s="40"/>
      <c r="I1677" s="51"/>
      <c r="J1677" s="45"/>
    </row>
    <row r="1678" spans="1:10" ht="15">
      <c r="A1678" s="32"/>
      <c r="B1678" s="337"/>
      <c r="C1678" s="126">
        <v>1.65</v>
      </c>
      <c r="D1678" s="48" t="s">
        <v>547</v>
      </c>
      <c r="E1678" s="32" t="s">
        <v>549</v>
      </c>
      <c r="F1678" s="32"/>
      <c r="G1678" s="32"/>
      <c r="H1678" s="40">
        <f>H1663</f>
        <v>36000</v>
      </c>
      <c r="I1678" s="51">
        <f>+C1678*H1679</f>
        <v>84150</v>
      </c>
      <c r="J1678" s="45"/>
    </row>
    <row r="1679" spans="1:10" ht="15">
      <c r="A1679" s="32"/>
      <c r="B1679" s="337"/>
      <c r="C1679" s="126">
        <v>0.275</v>
      </c>
      <c r="D1679" s="48" t="s">
        <v>547</v>
      </c>
      <c r="E1679" s="32" t="s">
        <v>863</v>
      </c>
      <c r="F1679" s="32"/>
      <c r="G1679" s="32"/>
      <c r="H1679" s="40">
        <f>H1664</f>
        <v>51000</v>
      </c>
      <c r="I1679" s="51">
        <f>+C1679*H1680</f>
        <v>14850.000000000002</v>
      </c>
      <c r="J1679" s="45"/>
    </row>
    <row r="1680" spans="1:10" ht="15">
      <c r="A1680" s="32"/>
      <c r="B1680" s="337"/>
      <c r="C1680" s="126">
        <v>0.028</v>
      </c>
      <c r="D1680" s="48" t="s">
        <v>547</v>
      </c>
      <c r="E1680" s="32" t="s">
        <v>550</v>
      </c>
      <c r="F1680" s="32"/>
      <c r="G1680" s="32"/>
      <c r="H1680" s="40">
        <f>H1665</f>
        <v>54000</v>
      </c>
      <c r="I1680" s="51">
        <f>+C1680*H1681</f>
        <v>1344</v>
      </c>
      <c r="J1680" s="45"/>
    </row>
    <row r="1681" spans="1:10" ht="15">
      <c r="A1681" s="32"/>
      <c r="B1681" s="337"/>
      <c r="C1681" s="126">
        <v>0.083</v>
      </c>
      <c r="D1681" s="48" t="s">
        <v>547</v>
      </c>
      <c r="E1681" s="32" t="s">
        <v>551</v>
      </c>
      <c r="F1681" s="32"/>
      <c r="G1681" s="32"/>
      <c r="H1681" s="40">
        <f>H1666</f>
        <v>48000</v>
      </c>
      <c r="I1681" s="51">
        <f>+C1681*H1681</f>
        <v>3984</v>
      </c>
      <c r="J1681" s="45"/>
    </row>
    <row r="1682" spans="1:10" ht="15">
      <c r="A1682" s="32"/>
      <c r="B1682" s="337"/>
      <c r="C1682" s="126"/>
      <c r="D1682" s="48"/>
      <c r="E1682" s="32"/>
      <c r="F1682" s="32"/>
      <c r="G1682" s="32"/>
      <c r="H1682" s="431" t="s">
        <v>1117</v>
      </c>
      <c r="I1682" s="139">
        <f>SUM(I1678:I1681)</f>
        <v>104328</v>
      </c>
      <c r="J1682" s="45"/>
    </row>
    <row r="1683" spans="1:10" ht="5.25" customHeight="1">
      <c r="A1683" s="32"/>
      <c r="B1683" s="337"/>
      <c r="C1683" s="126"/>
      <c r="D1683" s="48"/>
      <c r="E1683" s="32"/>
      <c r="F1683" s="32"/>
      <c r="G1683" s="32"/>
      <c r="H1683" s="431"/>
      <c r="I1683" s="51"/>
      <c r="J1683" s="45"/>
    </row>
    <row r="1684" spans="1:10" ht="15">
      <c r="A1684" s="32"/>
      <c r="B1684" s="337"/>
      <c r="C1684" s="126"/>
      <c r="D1684" s="48"/>
      <c r="E1684" s="32"/>
      <c r="F1684" s="32"/>
      <c r="G1684" s="32"/>
      <c r="H1684" s="431" t="s">
        <v>1120</v>
      </c>
      <c r="I1684" s="432">
        <f>ROUNDDOWN(J1684,)</f>
        <v>940568</v>
      </c>
      <c r="J1684" s="139">
        <f>SUM(I1673:I1682)/2</f>
        <v>940568.4</v>
      </c>
    </row>
    <row r="1685" spans="1:10" ht="5.25" customHeight="1">
      <c r="A1685" s="32"/>
      <c r="B1685" s="337"/>
      <c r="C1685" s="126"/>
      <c r="D1685" s="48"/>
      <c r="E1685" s="32"/>
      <c r="F1685" s="32"/>
      <c r="G1685" s="32"/>
      <c r="H1685" s="40"/>
      <c r="I1685" s="32"/>
      <c r="J1685" s="45"/>
    </row>
    <row r="1686" spans="1:10" ht="15">
      <c r="A1686" s="32"/>
      <c r="B1686" s="337" t="s">
        <v>411</v>
      </c>
      <c r="C1686" s="126"/>
      <c r="D1686" s="43"/>
      <c r="E1686" s="44" t="s">
        <v>268</v>
      </c>
      <c r="F1686" s="32"/>
      <c r="G1686" s="32"/>
      <c r="H1686" s="40"/>
      <c r="I1686" s="45"/>
      <c r="J1686" s="45"/>
    </row>
    <row r="1687" spans="1:10" ht="15">
      <c r="A1687" s="32"/>
      <c r="B1687" s="337"/>
      <c r="C1687" s="362" t="s">
        <v>1404</v>
      </c>
      <c r="D1687" s="43"/>
      <c r="E1687" s="44"/>
      <c r="F1687" s="32"/>
      <c r="G1687" s="32"/>
      <c r="H1687" s="40"/>
      <c r="I1687" s="45"/>
      <c r="J1687" s="45"/>
    </row>
    <row r="1688" spans="1:10" ht="15">
      <c r="A1688" s="32"/>
      <c r="B1688" s="337"/>
      <c r="C1688" s="126">
        <v>299</v>
      </c>
      <c r="D1688" s="48" t="s">
        <v>315</v>
      </c>
      <c r="E1688" s="32" t="s">
        <v>657</v>
      </c>
      <c r="F1688" s="32"/>
      <c r="G1688" s="32"/>
      <c r="H1688" s="40">
        <f>H1673</f>
        <v>1750</v>
      </c>
      <c r="I1688" s="51">
        <f>+C1688*H1688</f>
        <v>523250</v>
      </c>
      <c r="J1688" s="45"/>
    </row>
    <row r="1689" spans="1:10" ht="15">
      <c r="A1689" s="32"/>
      <c r="B1689" s="337"/>
      <c r="C1689" s="126">
        <v>0.5707</v>
      </c>
      <c r="D1689" s="48" t="s">
        <v>916</v>
      </c>
      <c r="E1689" s="32" t="s">
        <v>148</v>
      </c>
      <c r="F1689" s="32"/>
      <c r="G1689" s="32"/>
      <c r="H1689" s="40">
        <f>H1674</f>
        <v>250000</v>
      </c>
      <c r="I1689" s="51">
        <f>+C1689*H1689</f>
        <v>142675</v>
      </c>
      <c r="J1689" s="45"/>
    </row>
    <row r="1690" spans="1:10" ht="15">
      <c r="A1690" s="32"/>
      <c r="B1690" s="337"/>
      <c r="C1690" s="126">
        <v>0.7533</v>
      </c>
      <c r="D1690" s="48" t="s">
        <v>916</v>
      </c>
      <c r="E1690" s="32" t="s">
        <v>1398</v>
      </c>
      <c r="F1690" s="32"/>
      <c r="G1690" s="32"/>
      <c r="H1690" s="40">
        <f>H1675</f>
        <v>274000</v>
      </c>
      <c r="I1690" s="51">
        <f>+C1690*H1690</f>
        <v>206404.19999999998</v>
      </c>
      <c r="J1690" s="45"/>
    </row>
    <row r="1691" spans="1:10" ht="15">
      <c r="A1691" s="32"/>
      <c r="B1691" s="337"/>
      <c r="C1691" s="126"/>
      <c r="D1691" s="48"/>
      <c r="E1691" s="32"/>
      <c r="F1691" s="32"/>
      <c r="G1691" s="32"/>
      <c r="H1691" s="431" t="s">
        <v>1115</v>
      </c>
      <c r="I1691" s="139">
        <f>SUM(I1688:I1690)</f>
        <v>872329.2</v>
      </c>
      <c r="J1691" s="45"/>
    </row>
    <row r="1692" spans="1:10" ht="15">
      <c r="A1692" s="32"/>
      <c r="B1692" s="337"/>
      <c r="C1692" s="434" t="s">
        <v>1116</v>
      </c>
      <c r="D1692" s="48"/>
      <c r="E1692" s="32"/>
      <c r="F1692" s="32"/>
      <c r="G1692" s="32"/>
      <c r="H1692" s="40"/>
      <c r="I1692" s="51"/>
      <c r="J1692" s="45"/>
    </row>
    <row r="1693" spans="1:10" ht="15">
      <c r="A1693" s="32"/>
      <c r="B1693" s="337"/>
      <c r="C1693" s="126">
        <v>1.65</v>
      </c>
      <c r="D1693" s="48" t="s">
        <v>547</v>
      </c>
      <c r="E1693" s="32" t="s">
        <v>549</v>
      </c>
      <c r="F1693" s="32"/>
      <c r="G1693" s="32"/>
      <c r="H1693" s="40">
        <f>H1678</f>
        <v>36000</v>
      </c>
      <c r="I1693" s="51">
        <f>+C1693*H1693</f>
        <v>59400</v>
      </c>
      <c r="J1693" s="45"/>
    </row>
    <row r="1694" spans="1:10" ht="15">
      <c r="A1694" s="32"/>
      <c r="B1694" s="337"/>
      <c r="C1694" s="126">
        <v>0.275</v>
      </c>
      <c r="D1694" s="48" t="s">
        <v>547</v>
      </c>
      <c r="E1694" s="32" t="s">
        <v>863</v>
      </c>
      <c r="F1694" s="32"/>
      <c r="G1694" s="32"/>
      <c r="H1694" s="40">
        <f>H1679</f>
        <v>51000</v>
      </c>
      <c r="I1694" s="51">
        <f>+C1694*H1694</f>
        <v>14025.000000000002</v>
      </c>
      <c r="J1694" s="45"/>
    </row>
    <row r="1695" spans="1:10" ht="15">
      <c r="A1695" s="32"/>
      <c r="B1695" s="337"/>
      <c r="C1695" s="126">
        <v>0.028</v>
      </c>
      <c r="D1695" s="48" t="s">
        <v>547</v>
      </c>
      <c r="E1695" s="32" t="s">
        <v>550</v>
      </c>
      <c r="F1695" s="32"/>
      <c r="G1695" s="32"/>
      <c r="H1695" s="40">
        <f>H1680</f>
        <v>54000</v>
      </c>
      <c r="I1695" s="51">
        <f>+C1695*H1695</f>
        <v>1512</v>
      </c>
      <c r="J1695" s="45"/>
    </row>
    <row r="1696" spans="1:10" ht="15">
      <c r="A1696" s="32"/>
      <c r="B1696" s="337"/>
      <c r="C1696" s="126">
        <v>0.083</v>
      </c>
      <c r="D1696" s="48" t="s">
        <v>547</v>
      </c>
      <c r="E1696" s="32" t="s">
        <v>551</v>
      </c>
      <c r="F1696" s="32"/>
      <c r="G1696" s="32"/>
      <c r="H1696" s="40">
        <f>H1681</f>
        <v>48000</v>
      </c>
      <c r="I1696" s="51">
        <f>+C1696*H1696</f>
        <v>3984</v>
      </c>
      <c r="J1696" s="45"/>
    </row>
    <row r="1697" spans="1:10" ht="15">
      <c r="A1697" s="32"/>
      <c r="B1697" s="337"/>
      <c r="C1697" s="126"/>
      <c r="D1697" s="48"/>
      <c r="E1697" s="32"/>
      <c r="F1697" s="32"/>
      <c r="G1697" s="32"/>
      <c r="H1697" s="431" t="s">
        <v>1117</v>
      </c>
      <c r="I1697" s="139">
        <f>SUM(I1693:I1696)</f>
        <v>78921</v>
      </c>
      <c r="J1697" s="45"/>
    </row>
    <row r="1698" spans="1:10" ht="5.25" customHeight="1">
      <c r="A1698" s="32"/>
      <c r="B1698" s="337"/>
      <c r="C1698" s="126"/>
      <c r="D1698" s="48"/>
      <c r="E1698" s="32"/>
      <c r="F1698" s="32"/>
      <c r="G1698" s="32"/>
      <c r="H1698" s="431"/>
      <c r="I1698" s="51"/>
      <c r="J1698" s="45"/>
    </row>
    <row r="1699" spans="1:10" ht="15">
      <c r="A1699" s="32"/>
      <c r="B1699" s="337"/>
      <c r="C1699" s="126"/>
      <c r="D1699" s="48"/>
      <c r="E1699" s="32"/>
      <c r="F1699" s="32"/>
      <c r="G1699" s="32"/>
      <c r="H1699" s="431" t="s">
        <v>1120</v>
      </c>
      <c r="I1699" s="432">
        <f>ROUNDDOWN(J1699,)</f>
        <v>951250</v>
      </c>
      <c r="J1699" s="139">
        <f>SUM(I1688:I1697)/2</f>
        <v>951250.2</v>
      </c>
    </row>
    <row r="1700" spans="1:10" ht="6" customHeight="1">
      <c r="A1700" s="32"/>
      <c r="B1700" s="337"/>
      <c r="C1700" s="126"/>
      <c r="D1700" s="48"/>
      <c r="E1700" s="32"/>
      <c r="F1700" s="32"/>
      <c r="G1700" s="32"/>
      <c r="H1700" s="40"/>
      <c r="I1700" s="32"/>
      <c r="J1700" s="45"/>
    </row>
    <row r="1701" spans="1:10" ht="15">
      <c r="A1701" s="32"/>
      <c r="B1701" s="337" t="s">
        <v>412</v>
      </c>
      <c r="C1701" s="126"/>
      <c r="D1701" s="43"/>
      <c r="E1701" s="44" t="s">
        <v>269</v>
      </c>
      <c r="F1701" s="32"/>
      <c r="G1701" s="32"/>
      <c r="H1701" s="40"/>
      <c r="I1701" s="45"/>
      <c r="J1701" s="45"/>
    </row>
    <row r="1702" spans="1:10" ht="15">
      <c r="A1702" s="32"/>
      <c r="B1702" s="337"/>
      <c r="C1702" s="362" t="s">
        <v>1404</v>
      </c>
      <c r="D1702" s="43"/>
      <c r="E1702" s="44"/>
      <c r="F1702" s="32"/>
      <c r="G1702" s="32"/>
      <c r="H1702" s="40"/>
      <c r="I1702" s="45"/>
      <c r="J1702" s="45"/>
    </row>
    <row r="1703" spans="1:10" ht="15">
      <c r="A1703" s="32"/>
      <c r="B1703" s="337"/>
      <c r="C1703" s="126">
        <v>230</v>
      </c>
      <c r="D1703" s="48" t="s">
        <v>315</v>
      </c>
      <c r="E1703" s="32" t="s">
        <v>657</v>
      </c>
      <c r="F1703" s="32"/>
      <c r="G1703" s="32"/>
      <c r="H1703" s="40">
        <f>H1688</f>
        <v>1750</v>
      </c>
      <c r="I1703" s="51">
        <f>+C1703*H1703</f>
        <v>402500</v>
      </c>
      <c r="J1703" s="45"/>
    </row>
    <row r="1704" spans="1:10" ht="15">
      <c r="A1704" s="32"/>
      <c r="B1704" s="337"/>
      <c r="C1704" s="126">
        <v>0.6379</v>
      </c>
      <c r="D1704" s="48" t="s">
        <v>916</v>
      </c>
      <c r="E1704" s="32" t="s">
        <v>148</v>
      </c>
      <c r="F1704" s="32"/>
      <c r="G1704" s="32"/>
      <c r="H1704" s="40">
        <f>H1689</f>
        <v>250000</v>
      </c>
      <c r="I1704" s="51">
        <f>+C1704*H1704</f>
        <v>159475</v>
      </c>
      <c r="J1704" s="45"/>
    </row>
    <row r="1705" spans="1:10" ht="15">
      <c r="A1705" s="32"/>
      <c r="B1705" s="337"/>
      <c r="C1705" s="126">
        <v>0.7607</v>
      </c>
      <c r="D1705" s="48" t="s">
        <v>916</v>
      </c>
      <c r="E1705" s="32" t="s">
        <v>1398</v>
      </c>
      <c r="F1705" s="32"/>
      <c r="G1705" s="32"/>
      <c r="H1705" s="40">
        <f>H1690</f>
        <v>274000</v>
      </c>
      <c r="I1705" s="51">
        <f>+C1705*H1705</f>
        <v>208431.80000000002</v>
      </c>
      <c r="J1705" s="45"/>
    </row>
    <row r="1706" spans="1:10" ht="15">
      <c r="A1706" s="32"/>
      <c r="B1706" s="337"/>
      <c r="C1706" s="126"/>
      <c r="D1706" s="48"/>
      <c r="E1706" s="32"/>
      <c r="F1706" s="32"/>
      <c r="G1706" s="32"/>
      <c r="H1706" s="431" t="s">
        <v>1115</v>
      </c>
      <c r="I1706" s="139">
        <f>SUM(I1703:I1705)</f>
        <v>770406.8</v>
      </c>
      <c r="J1706" s="45"/>
    </row>
    <row r="1707" spans="1:10" ht="15">
      <c r="A1707" s="32"/>
      <c r="B1707" s="337"/>
      <c r="C1707" s="434" t="s">
        <v>1116</v>
      </c>
      <c r="D1707" s="48"/>
      <c r="E1707" s="32"/>
      <c r="F1707" s="32"/>
      <c r="G1707" s="32"/>
      <c r="H1707" s="40"/>
      <c r="I1707" s="51"/>
      <c r="J1707" s="45"/>
    </row>
    <row r="1708" spans="1:10" ht="15">
      <c r="A1708" s="32"/>
      <c r="B1708" s="337"/>
      <c r="C1708" s="126">
        <v>1.2</v>
      </c>
      <c r="D1708" s="48" t="s">
        <v>547</v>
      </c>
      <c r="E1708" s="32" t="s">
        <v>549</v>
      </c>
      <c r="F1708" s="32"/>
      <c r="G1708" s="32"/>
      <c r="H1708" s="40">
        <f>H1693</f>
        <v>36000</v>
      </c>
      <c r="I1708" s="51">
        <f>+C1708*H1708</f>
        <v>43200</v>
      </c>
      <c r="J1708" s="45"/>
    </row>
    <row r="1709" spans="1:10" ht="15">
      <c r="A1709" s="32"/>
      <c r="B1709" s="337"/>
      <c r="C1709" s="126">
        <v>0.2</v>
      </c>
      <c r="D1709" s="48" t="s">
        <v>547</v>
      </c>
      <c r="E1709" s="32" t="s">
        <v>863</v>
      </c>
      <c r="F1709" s="32"/>
      <c r="G1709" s="32"/>
      <c r="H1709" s="40">
        <f>H1694</f>
        <v>51000</v>
      </c>
      <c r="I1709" s="51">
        <f>+C1709*H1709</f>
        <v>10200</v>
      </c>
      <c r="J1709" s="45"/>
    </row>
    <row r="1710" spans="1:10" ht="15">
      <c r="A1710" s="32"/>
      <c r="B1710" s="337"/>
      <c r="C1710" s="126">
        <v>0.02</v>
      </c>
      <c r="D1710" s="48" t="s">
        <v>547</v>
      </c>
      <c r="E1710" s="32" t="s">
        <v>550</v>
      </c>
      <c r="F1710" s="32"/>
      <c r="G1710" s="32"/>
      <c r="H1710" s="40">
        <f>H1695</f>
        <v>54000</v>
      </c>
      <c r="I1710" s="51">
        <f>+C1710*H1710</f>
        <v>1080</v>
      </c>
      <c r="J1710" s="45"/>
    </row>
    <row r="1711" spans="1:10" ht="15">
      <c r="A1711" s="32"/>
      <c r="B1711" s="337"/>
      <c r="C1711" s="126">
        <v>0.006</v>
      </c>
      <c r="D1711" s="48" t="s">
        <v>547</v>
      </c>
      <c r="E1711" s="32" t="s">
        <v>551</v>
      </c>
      <c r="F1711" s="32"/>
      <c r="G1711" s="32"/>
      <c r="H1711" s="40">
        <f>H1696</f>
        <v>48000</v>
      </c>
      <c r="I1711" s="51">
        <f>+C1711*H1711</f>
        <v>288</v>
      </c>
      <c r="J1711" s="45"/>
    </row>
    <row r="1712" spans="1:10" ht="15">
      <c r="A1712" s="32"/>
      <c r="B1712" s="337"/>
      <c r="C1712" s="126"/>
      <c r="D1712" s="48"/>
      <c r="E1712" s="32"/>
      <c r="F1712" s="32"/>
      <c r="G1712" s="32"/>
      <c r="H1712" s="431" t="s">
        <v>1117</v>
      </c>
      <c r="I1712" s="139">
        <f>SUM(I1708:I1711)</f>
        <v>54768</v>
      </c>
      <c r="J1712" s="45"/>
    </row>
    <row r="1713" spans="1:10" ht="6" customHeight="1">
      <c r="A1713" s="32"/>
      <c r="B1713" s="337"/>
      <c r="C1713" s="126"/>
      <c r="D1713" s="48"/>
      <c r="E1713" s="32"/>
      <c r="F1713" s="32"/>
      <c r="G1713" s="32"/>
      <c r="H1713" s="431"/>
      <c r="I1713" s="51"/>
      <c r="J1713" s="45"/>
    </row>
    <row r="1714" spans="1:10" ht="15">
      <c r="A1714" s="32"/>
      <c r="B1714" s="337"/>
      <c r="C1714" s="126"/>
      <c r="D1714" s="48"/>
      <c r="E1714" s="32"/>
      <c r="F1714" s="32"/>
      <c r="G1714" s="32"/>
      <c r="H1714" s="431" t="s">
        <v>1120</v>
      </c>
      <c r="I1714" s="432">
        <f>ROUNDDOWN(J1714,)</f>
        <v>825174</v>
      </c>
      <c r="J1714" s="139">
        <f>SUM(I1703:I1712)/2</f>
        <v>825174.8</v>
      </c>
    </row>
    <row r="1715" spans="1:10" ht="9.75" customHeight="1">
      <c r="A1715" s="32"/>
      <c r="B1715" s="337"/>
      <c r="C1715" s="126"/>
      <c r="D1715" s="48"/>
      <c r="E1715" s="32"/>
      <c r="F1715" s="32"/>
      <c r="G1715" s="32"/>
      <c r="H1715" s="40"/>
      <c r="I1715" s="32"/>
      <c r="J1715" s="45"/>
    </row>
    <row r="1716" spans="1:10" ht="15">
      <c r="A1716" s="32"/>
      <c r="B1716" s="337" t="s">
        <v>413</v>
      </c>
      <c r="C1716" s="126"/>
      <c r="D1716" s="43"/>
      <c r="E1716" s="44" t="s">
        <v>270</v>
      </c>
      <c r="F1716" s="32"/>
      <c r="G1716" s="32"/>
      <c r="H1716" s="40"/>
      <c r="J1716" s="45"/>
    </row>
    <row r="1717" spans="1:10" ht="15">
      <c r="A1717" s="32"/>
      <c r="B1717" s="337"/>
      <c r="C1717" s="362" t="s">
        <v>1404</v>
      </c>
      <c r="D1717" s="43"/>
      <c r="E1717" s="44"/>
      <c r="F1717" s="32"/>
      <c r="G1717" s="32"/>
      <c r="H1717" s="40"/>
      <c r="J1717" s="45"/>
    </row>
    <row r="1718" spans="1:10" ht="15">
      <c r="A1718" s="32"/>
      <c r="B1718" s="337"/>
      <c r="C1718" s="126">
        <v>326</v>
      </c>
      <c r="D1718" s="48" t="s">
        <v>315</v>
      </c>
      <c r="E1718" s="32" t="s">
        <v>657</v>
      </c>
      <c r="F1718" s="32"/>
      <c r="G1718" s="32"/>
      <c r="H1718" s="40">
        <f>H1703</f>
        <v>1750</v>
      </c>
      <c r="I1718" s="51">
        <f>+C1718*H1718</f>
        <v>570500</v>
      </c>
      <c r="J1718" s="45"/>
    </row>
    <row r="1719" spans="1:10" ht="15">
      <c r="A1719" s="32"/>
      <c r="B1719" s="337"/>
      <c r="C1719" s="126">
        <v>0.5429</v>
      </c>
      <c r="D1719" s="48" t="s">
        <v>916</v>
      </c>
      <c r="E1719" s="32" t="s">
        <v>148</v>
      </c>
      <c r="F1719" s="32"/>
      <c r="G1719" s="32"/>
      <c r="H1719" s="40">
        <f>H1704</f>
        <v>250000</v>
      </c>
      <c r="I1719" s="51">
        <f>+C1719*H1719</f>
        <v>135725</v>
      </c>
      <c r="J1719" s="45"/>
    </row>
    <row r="1720" spans="1:10" ht="15">
      <c r="A1720" s="32"/>
      <c r="B1720" s="337"/>
      <c r="C1720" s="126">
        <v>0.7622</v>
      </c>
      <c r="D1720" s="48" t="s">
        <v>916</v>
      </c>
      <c r="E1720" s="32" t="s">
        <v>1398</v>
      </c>
      <c r="F1720" s="32"/>
      <c r="G1720" s="32"/>
      <c r="H1720" s="40">
        <f>H1705</f>
        <v>274000</v>
      </c>
      <c r="I1720" s="51">
        <f>+C1720*H1720</f>
        <v>208842.8</v>
      </c>
      <c r="J1720" s="45"/>
    </row>
    <row r="1721" spans="1:10" ht="15">
      <c r="A1721" s="32"/>
      <c r="B1721" s="337"/>
      <c r="C1721" s="126"/>
      <c r="D1721" s="48"/>
      <c r="E1721" s="32"/>
      <c r="F1721" s="32"/>
      <c r="G1721" s="32"/>
      <c r="H1721" s="431" t="s">
        <v>1115</v>
      </c>
      <c r="I1721" s="139">
        <f>SUM(I1718:I1720)</f>
        <v>915067.8</v>
      </c>
      <c r="J1721" s="45"/>
    </row>
    <row r="1722" spans="1:10" ht="15">
      <c r="A1722" s="32"/>
      <c r="B1722" s="337"/>
      <c r="C1722" s="434" t="s">
        <v>1116</v>
      </c>
      <c r="D1722" s="48"/>
      <c r="E1722" s="32"/>
      <c r="F1722" s="32"/>
      <c r="G1722" s="32"/>
      <c r="H1722" s="40"/>
      <c r="I1722" s="51"/>
      <c r="J1722" s="45"/>
    </row>
    <row r="1723" spans="1:10" ht="15">
      <c r="A1723" s="32"/>
      <c r="B1723" s="337"/>
      <c r="C1723" s="126">
        <v>1.65</v>
      </c>
      <c r="D1723" s="48" t="s">
        <v>547</v>
      </c>
      <c r="E1723" s="32" t="s">
        <v>549</v>
      </c>
      <c r="F1723" s="32"/>
      <c r="G1723" s="32"/>
      <c r="H1723" s="40">
        <f>H1708</f>
        <v>36000</v>
      </c>
      <c r="I1723" s="51">
        <f>+C1723*H1723</f>
        <v>59400</v>
      </c>
      <c r="J1723" s="45"/>
    </row>
    <row r="1724" spans="1:10" ht="15">
      <c r="A1724" s="32"/>
      <c r="B1724" s="337"/>
      <c r="C1724" s="126">
        <v>0.25</v>
      </c>
      <c r="D1724" s="48" t="s">
        <v>547</v>
      </c>
      <c r="E1724" s="32" t="s">
        <v>863</v>
      </c>
      <c r="F1724" s="32"/>
      <c r="G1724" s="32"/>
      <c r="H1724" s="40">
        <f>H1709</f>
        <v>51000</v>
      </c>
      <c r="I1724" s="51">
        <f>+C1724*H1724</f>
        <v>12750</v>
      </c>
      <c r="J1724" s="45"/>
    </row>
    <row r="1725" spans="1:10" ht="15">
      <c r="A1725" s="32"/>
      <c r="B1725" s="337"/>
      <c r="C1725" s="126">
        <v>0.025</v>
      </c>
      <c r="D1725" s="48" t="s">
        <v>547</v>
      </c>
      <c r="E1725" s="32" t="s">
        <v>550</v>
      </c>
      <c r="F1725" s="32"/>
      <c r="G1725" s="32"/>
      <c r="H1725" s="40">
        <f>H1710</f>
        <v>54000</v>
      </c>
      <c r="I1725" s="51">
        <f>+C1725*H1725</f>
        <v>1350</v>
      </c>
      <c r="J1725" s="45"/>
    </row>
    <row r="1726" spans="1:10" ht="15">
      <c r="A1726" s="32"/>
      <c r="B1726" s="337"/>
      <c r="C1726" s="126">
        <v>0.08</v>
      </c>
      <c r="D1726" s="48" t="s">
        <v>547</v>
      </c>
      <c r="E1726" s="32" t="s">
        <v>551</v>
      </c>
      <c r="F1726" s="32"/>
      <c r="G1726" s="32"/>
      <c r="H1726" s="40">
        <f>H1711</f>
        <v>48000</v>
      </c>
      <c r="I1726" s="51">
        <f>+C1726*H1726</f>
        <v>3840</v>
      </c>
      <c r="J1726" s="45"/>
    </row>
    <row r="1727" spans="1:10" ht="15">
      <c r="A1727" s="32"/>
      <c r="B1727" s="337"/>
      <c r="C1727" s="126"/>
      <c r="D1727" s="48"/>
      <c r="E1727" s="32"/>
      <c r="F1727" s="32"/>
      <c r="G1727" s="32"/>
      <c r="H1727" s="431" t="s">
        <v>1117</v>
      </c>
      <c r="I1727" s="139">
        <f>SUM(I1723:I1726)</f>
        <v>77340</v>
      </c>
      <c r="J1727" s="45"/>
    </row>
    <row r="1728" spans="1:10" ht="6" customHeight="1">
      <c r="A1728" s="32"/>
      <c r="B1728" s="337"/>
      <c r="C1728" s="126"/>
      <c r="D1728" s="48"/>
      <c r="E1728" s="32"/>
      <c r="F1728" s="32"/>
      <c r="G1728" s="32"/>
      <c r="H1728" s="431"/>
      <c r="I1728" s="51"/>
      <c r="J1728" s="45"/>
    </row>
    <row r="1729" spans="1:10" ht="15">
      <c r="A1729" s="32"/>
      <c r="B1729" s="337"/>
      <c r="C1729" s="126"/>
      <c r="D1729" s="48"/>
      <c r="E1729" s="32"/>
      <c r="F1729" s="32"/>
      <c r="G1729" s="32"/>
      <c r="H1729" s="431" t="s">
        <v>1120</v>
      </c>
      <c r="I1729" s="432">
        <f>ROUNDDOWN(J1729,)</f>
        <v>992407</v>
      </c>
      <c r="J1729" s="139">
        <f>SUM(I1718:I1727)/2</f>
        <v>992407.8</v>
      </c>
    </row>
    <row r="1730" spans="1:10" ht="8.25" customHeight="1">
      <c r="A1730" s="32"/>
      <c r="B1730" s="337"/>
      <c r="C1730" s="126"/>
      <c r="D1730" s="48"/>
      <c r="E1730" s="32"/>
      <c r="F1730" s="32"/>
      <c r="G1730" s="32"/>
      <c r="H1730" s="40"/>
      <c r="I1730" s="32"/>
      <c r="J1730" s="45"/>
    </row>
    <row r="1731" spans="1:10" ht="15">
      <c r="A1731" s="32"/>
      <c r="B1731" s="337" t="s">
        <v>414</v>
      </c>
      <c r="C1731" s="126"/>
      <c r="D1731" s="43"/>
      <c r="E1731" s="44" t="s">
        <v>74</v>
      </c>
      <c r="F1731" s="32"/>
      <c r="G1731" s="32"/>
      <c r="H1731" s="40"/>
      <c r="I1731" s="45"/>
      <c r="J1731" s="45"/>
    </row>
    <row r="1732" spans="1:10" ht="15">
      <c r="A1732" s="32"/>
      <c r="B1732" s="337"/>
      <c r="C1732" s="362" t="s">
        <v>1404</v>
      </c>
      <c r="D1732" s="43"/>
      <c r="E1732" s="44"/>
      <c r="F1732" s="32"/>
      <c r="G1732" s="32"/>
      <c r="H1732" s="40"/>
      <c r="I1732" s="45"/>
      <c r="J1732" s="45"/>
    </row>
    <row r="1733" spans="1:10" ht="15">
      <c r="A1733" s="32"/>
      <c r="B1733" s="337"/>
      <c r="C1733" s="126">
        <v>352</v>
      </c>
      <c r="D1733" s="48" t="s">
        <v>315</v>
      </c>
      <c r="E1733" s="32" t="s">
        <v>657</v>
      </c>
      <c r="F1733" s="32"/>
      <c r="G1733" s="32"/>
      <c r="H1733" s="40">
        <f>H1718</f>
        <v>1750</v>
      </c>
      <c r="I1733" s="51">
        <f>+C1733*H1733</f>
        <v>616000</v>
      </c>
      <c r="J1733" s="45"/>
    </row>
    <row r="1734" spans="1:10" ht="15">
      <c r="A1734" s="32"/>
      <c r="B1734" s="337"/>
      <c r="C1734" s="126">
        <v>0.5221</v>
      </c>
      <c r="D1734" s="48" t="s">
        <v>916</v>
      </c>
      <c r="E1734" s="32" t="s">
        <v>1148</v>
      </c>
      <c r="F1734" s="32"/>
      <c r="G1734" s="32"/>
      <c r="H1734" s="40">
        <f>'daftar harga bahan'!F35</f>
        <v>355000</v>
      </c>
      <c r="I1734" s="51">
        <f>+C1734*H1734</f>
        <v>185345.5</v>
      </c>
      <c r="J1734" s="45"/>
    </row>
    <row r="1735" spans="1:10" ht="15">
      <c r="A1735" s="32"/>
      <c r="B1735" s="337"/>
      <c r="C1735" s="126">
        <v>0.7637</v>
      </c>
      <c r="D1735" s="48" t="s">
        <v>916</v>
      </c>
      <c r="E1735" s="32" t="s">
        <v>1398</v>
      </c>
      <c r="F1735" s="32"/>
      <c r="G1735" s="32"/>
      <c r="H1735" s="40">
        <f>H1720</f>
        <v>274000</v>
      </c>
      <c r="I1735" s="51">
        <f>+C1735*H1735</f>
        <v>209253.80000000002</v>
      </c>
      <c r="J1735" s="45"/>
    </row>
    <row r="1736" spans="1:10" ht="15">
      <c r="A1736" s="32"/>
      <c r="B1736" s="337"/>
      <c r="C1736" s="126"/>
      <c r="D1736" s="48"/>
      <c r="E1736" s="32"/>
      <c r="F1736" s="32"/>
      <c r="G1736" s="32"/>
      <c r="H1736" s="431" t="s">
        <v>1115</v>
      </c>
      <c r="I1736" s="139">
        <f>SUM(I1733:I1735)</f>
        <v>1010599.3</v>
      </c>
      <c r="J1736" s="45"/>
    </row>
    <row r="1737" spans="1:10" ht="15">
      <c r="A1737" s="32"/>
      <c r="B1737" s="337"/>
      <c r="C1737" s="434" t="s">
        <v>1116</v>
      </c>
      <c r="D1737" s="48"/>
      <c r="E1737" s="32"/>
      <c r="F1737" s="32"/>
      <c r="G1737" s="32"/>
      <c r="H1737" s="40"/>
      <c r="I1737" s="51"/>
      <c r="J1737" s="45"/>
    </row>
    <row r="1738" spans="1:10" ht="15">
      <c r="A1738" s="32"/>
      <c r="B1738" s="337"/>
      <c r="C1738" s="126">
        <v>1.65</v>
      </c>
      <c r="D1738" s="48" t="s">
        <v>547</v>
      </c>
      <c r="E1738" s="32" t="s">
        <v>549</v>
      </c>
      <c r="F1738" s="32"/>
      <c r="G1738" s="32"/>
      <c r="H1738" s="40">
        <f>H1723</f>
        <v>36000</v>
      </c>
      <c r="I1738" s="51">
        <f>+C1738*H1738</f>
        <v>59400</v>
      </c>
      <c r="J1738" s="45"/>
    </row>
    <row r="1739" spans="1:10" ht="15">
      <c r="A1739" s="32"/>
      <c r="B1739" s="337"/>
      <c r="C1739" s="126">
        <v>0.25</v>
      </c>
      <c r="D1739" s="48" t="s">
        <v>547</v>
      </c>
      <c r="E1739" s="32" t="s">
        <v>863</v>
      </c>
      <c r="F1739" s="32"/>
      <c r="G1739" s="32"/>
      <c r="H1739" s="40">
        <f>H1724</f>
        <v>51000</v>
      </c>
      <c r="I1739" s="51">
        <f>+C1739*H1739</f>
        <v>12750</v>
      </c>
      <c r="J1739" s="45"/>
    </row>
    <row r="1740" spans="1:10" ht="15">
      <c r="A1740" s="32"/>
      <c r="B1740" s="337"/>
      <c r="C1740" s="126">
        <v>0.025</v>
      </c>
      <c r="D1740" s="48" t="s">
        <v>547</v>
      </c>
      <c r="E1740" s="32" t="s">
        <v>550</v>
      </c>
      <c r="F1740" s="32"/>
      <c r="G1740" s="32"/>
      <c r="H1740" s="40">
        <f>H1725</f>
        <v>54000</v>
      </c>
      <c r="I1740" s="51">
        <f>+C1740*H1740</f>
        <v>1350</v>
      </c>
      <c r="J1740" s="45"/>
    </row>
    <row r="1741" spans="1:10" ht="15">
      <c r="A1741" s="32"/>
      <c r="B1741" s="337"/>
      <c r="C1741" s="126">
        <v>0.08</v>
      </c>
      <c r="D1741" s="48" t="s">
        <v>547</v>
      </c>
      <c r="E1741" s="32" t="s">
        <v>551</v>
      </c>
      <c r="F1741" s="32"/>
      <c r="G1741" s="32"/>
      <c r="H1741" s="40">
        <f>H1726</f>
        <v>48000</v>
      </c>
      <c r="I1741" s="51">
        <f>+C1741*H1741</f>
        <v>3840</v>
      </c>
      <c r="J1741" s="45"/>
    </row>
    <row r="1742" spans="1:10" ht="15">
      <c r="A1742" s="32"/>
      <c r="B1742" s="337"/>
      <c r="C1742" s="126"/>
      <c r="D1742" s="48"/>
      <c r="E1742" s="32"/>
      <c r="F1742" s="32"/>
      <c r="G1742" s="32"/>
      <c r="H1742" s="431" t="s">
        <v>1117</v>
      </c>
      <c r="I1742" s="139">
        <f>SUM(I1738:I1741)</f>
        <v>77340</v>
      </c>
      <c r="J1742" s="45"/>
    </row>
    <row r="1743" spans="1:10" ht="6.75" customHeight="1">
      <c r="A1743" s="32"/>
      <c r="B1743" s="337"/>
      <c r="C1743" s="126"/>
      <c r="D1743" s="48"/>
      <c r="E1743" s="32"/>
      <c r="F1743" s="32"/>
      <c r="G1743" s="32"/>
      <c r="H1743" s="431"/>
      <c r="I1743" s="51"/>
      <c r="J1743" s="45"/>
    </row>
    <row r="1744" spans="1:10" ht="15">
      <c r="A1744" s="32"/>
      <c r="B1744" s="337"/>
      <c r="C1744" s="126"/>
      <c r="D1744" s="48"/>
      <c r="E1744" s="32"/>
      <c r="F1744" s="32"/>
      <c r="G1744" s="32"/>
      <c r="H1744" s="431" t="s">
        <v>1120</v>
      </c>
      <c r="I1744" s="432">
        <f>ROUNDDOWN(J1744,)</f>
        <v>1087939</v>
      </c>
      <c r="J1744" s="139">
        <f>SUM(I1733:I1742)/2</f>
        <v>1087939.3</v>
      </c>
    </row>
    <row r="1745" spans="1:10" ht="6.75" customHeight="1">
      <c r="A1745" s="32"/>
      <c r="B1745" s="337"/>
      <c r="C1745" s="126"/>
      <c r="D1745" s="48"/>
      <c r="E1745" s="32"/>
      <c r="F1745" s="32"/>
      <c r="G1745" s="32"/>
      <c r="H1745" s="40"/>
      <c r="I1745" s="32"/>
      <c r="J1745" s="45"/>
    </row>
    <row r="1746" spans="1:10" ht="15">
      <c r="A1746" s="32"/>
      <c r="B1746" s="337" t="s">
        <v>415</v>
      </c>
      <c r="C1746" s="126"/>
      <c r="D1746" s="43"/>
      <c r="E1746" s="44" t="s">
        <v>271</v>
      </c>
      <c r="F1746" s="32"/>
      <c r="G1746" s="32"/>
      <c r="H1746" s="40"/>
      <c r="I1746" s="45"/>
      <c r="J1746" s="45"/>
    </row>
    <row r="1747" spans="1:10" ht="15">
      <c r="A1747" s="32"/>
      <c r="B1747" s="337"/>
      <c r="C1747" s="362" t="s">
        <v>1404</v>
      </c>
      <c r="D1747" s="43"/>
      <c r="E1747" s="44"/>
      <c r="F1747" s="32"/>
      <c r="G1747" s="32"/>
      <c r="H1747" s="40"/>
      <c r="I1747" s="45"/>
      <c r="J1747" s="45"/>
    </row>
    <row r="1748" spans="1:11" ht="15">
      <c r="A1748" s="32"/>
      <c r="B1748" s="337"/>
      <c r="C1748" s="126">
        <v>371</v>
      </c>
      <c r="D1748" s="48" t="s">
        <v>315</v>
      </c>
      <c r="E1748" s="32" t="s">
        <v>657</v>
      </c>
      <c r="F1748" s="32"/>
      <c r="G1748" s="32"/>
      <c r="H1748" s="40">
        <f>H1733</f>
        <v>1750</v>
      </c>
      <c r="I1748" s="51">
        <f>+C1748*H1748</f>
        <v>649250</v>
      </c>
      <c r="J1748" s="45"/>
      <c r="K1748" s="478">
        <f>C1748/50</f>
        <v>7.42</v>
      </c>
    </row>
    <row r="1749" spans="1:10" ht="15">
      <c r="A1749" s="32"/>
      <c r="B1749" s="337"/>
      <c r="C1749" s="126">
        <v>0.4986</v>
      </c>
      <c r="D1749" s="48" t="s">
        <v>916</v>
      </c>
      <c r="E1749" s="32" t="s">
        <v>1148</v>
      </c>
      <c r="F1749" s="32"/>
      <c r="G1749" s="32"/>
      <c r="H1749" s="40">
        <f>H1734</f>
        <v>355000</v>
      </c>
      <c r="I1749" s="51">
        <f>+C1749*H1749</f>
        <v>177003</v>
      </c>
      <c r="J1749" s="45"/>
    </row>
    <row r="1750" spans="1:10" ht="15">
      <c r="A1750" s="32"/>
      <c r="B1750" s="337"/>
      <c r="C1750" s="126">
        <v>0.7756</v>
      </c>
      <c r="D1750" s="48" t="s">
        <v>916</v>
      </c>
      <c r="E1750" s="32" t="s">
        <v>1398</v>
      </c>
      <c r="F1750" s="32"/>
      <c r="G1750" s="32"/>
      <c r="H1750" s="40">
        <f>H1735</f>
        <v>274000</v>
      </c>
      <c r="I1750" s="51">
        <f>+C1750*H1750</f>
        <v>212514.4</v>
      </c>
      <c r="J1750" s="45"/>
    </row>
    <row r="1751" spans="1:10" ht="15">
      <c r="A1751" s="32"/>
      <c r="B1751" s="337"/>
      <c r="C1751" s="126"/>
      <c r="D1751" s="48"/>
      <c r="E1751" s="32"/>
      <c r="F1751" s="32"/>
      <c r="G1751" s="32"/>
      <c r="H1751" s="431" t="s">
        <v>1115</v>
      </c>
      <c r="I1751" s="139">
        <f>SUM(I1748:I1750)</f>
        <v>1038767.4</v>
      </c>
      <c r="J1751" s="45"/>
    </row>
    <row r="1752" spans="1:10" ht="15">
      <c r="A1752" s="32"/>
      <c r="B1752" s="337"/>
      <c r="C1752" s="434" t="s">
        <v>1116</v>
      </c>
      <c r="D1752" s="48"/>
      <c r="E1752" s="32"/>
      <c r="F1752" s="32"/>
      <c r="G1752" s="32"/>
      <c r="H1752" s="40"/>
      <c r="I1752" s="51"/>
      <c r="J1752" s="45"/>
    </row>
    <row r="1753" spans="1:10" ht="15">
      <c r="A1753" s="32"/>
      <c r="B1753" s="337"/>
      <c r="C1753" s="126">
        <v>1.65</v>
      </c>
      <c r="D1753" s="48" t="s">
        <v>547</v>
      </c>
      <c r="E1753" s="32" t="s">
        <v>549</v>
      </c>
      <c r="F1753" s="32"/>
      <c r="G1753" s="32"/>
      <c r="H1753" s="40">
        <f>H1738</f>
        <v>36000</v>
      </c>
      <c r="I1753" s="51">
        <f>+C1753*H1753</f>
        <v>59400</v>
      </c>
      <c r="J1753" s="45"/>
    </row>
    <row r="1754" spans="1:10" ht="15">
      <c r="A1754" s="32"/>
      <c r="B1754" s="337"/>
      <c r="C1754" s="126">
        <v>0.25</v>
      </c>
      <c r="D1754" s="48" t="s">
        <v>547</v>
      </c>
      <c r="E1754" s="32" t="s">
        <v>863</v>
      </c>
      <c r="F1754" s="32"/>
      <c r="G1754" s="32"/>
      <c r="H1754" s="40">
        <f>H1739</f>
        <v>51000</v>
      </c>
      <c r="I1754" s="51">
        <f>+C1754*H1754</f>
        <v>12750</v>
      </c>
      <c r="J1754" s="45"/>
    </row>
    <row r="1755" spans="1:10" ht="15">
      <c r="A1755" s="32"/>
      <c r="B1755" s="337"/>
      <c r="C1755" s="126">
        <v>0.025</v>
      </c>
      <c r="D1755" s="48" t="s">
        <v>547</v>
      </c>
      <c r="E1755" s="32" t="s">
        <v>550</v>
      </c>
      <c r="F1755" s="32"/>
      <c r="G1755" s="32"/>
      <c r="H1755" s="40">
        <f>H1740</f>
        <v>54000</v>
      </c>
      <c r="I1755" s="51">
        <f>+C1755*H1755</f>
        <v>1350</v>
      </c>
      <c r="J1755" s="45"/>
    </row>
    <row r="1756" spans="1:10" ht="15">
      <c r="A1756" s="32"/>
      <c r="B1756" s="337"/>
      <c r="C1756" s="126">
        <v>0.08</v>
      </c>
      <c r="D1756" s="48" t="s">
        <v>547</v>
      </c>
      <c r="E1756" s="32" t="s">
        <v>551</v>
      </c>
      <c r="F1756" s="32"/>
      <c r="G1756" s="32"/>
      <c r="H1756" s="40">
        <f>H1741</f>
        <v>48000</v>
      </c>
      <c r="I1756" s="51">
        <f>+C1756*H1756</f>
        <v>3840</v>
      </c>
      <c r="J1756" s="45"/>
    </row>
    <row r="1757" spans="1:10" ht="15">
      <c r="A1757" s="32"/>
      <c r="B1757" s="337"/>
      <c r="C1757" s="126"/>
      <c r="D1757" s="48"/>
      <c r="E1757" s="32"/>
      <c r="F1757" s="32"/>
      <c r="G1757" s="32"/>
      <c r="H1757" s="431" t="s">
        <v>1117</v>
      </c>
      <c r="I1757" s="139">
        <f>SUM(I1753:I1756)</f>
        <v>77340</v>
      </c>
      <c r="J1757" s="45"/>
    </row>
    <row r="1758" spans="1:10" ht="6" customHeight="1">
      <c r="A1758" s="32"/>
      <c r="B1758" s="337"/>
      <c r="C1758" s="126"/>
      <c r="D1758" s="48"/>
      <c r="E1758" s="32"/>
      <c r="F1758" s="32"/>
      <c r="G1758" s="32"/>
      <c r="H1758" s="431"/>
      <c r="I1758" s="51"/>
      <c r="J1758" s="45"/>
    </row>
    <row r="1759" spans="1:10" ht="15" hidden="1">
      <c r="A1759" s="32"/>
      <c r="B1759" s="337"/>
      <c r="C1759" s="126"/>
      <c r="D1759" s="48"/>
      <c r="E1759" s="32"/>
      <c r="F1759" s="32"/>
      <c r="G1759" s="32"/>
      <c r="H1759" s="431" t="s">
        <v>1120</v>
      </c>
      <c r="I1759" s="51"/>
      <c r="J1759" s="45"/>
    </row>
    <row r="1760" spans="1:10" ht="15">
      <c r="A1760" s="32"/>
      <c r="B1760" s="337"/>
      <c r="C1760" s="126"/>
      <c r="D1760" s="48"/>
      <c r="E1760" s="32"/>
      <c r="F1760" s="32"/>
      <c r="G1760" s="32"/>
      <c r="H1760" s="431" t="s">
        <v>1120</v>
      </c>
      <c r="I1760" s="432">
        <f>ROUNDDOWN(J1760,)</f>
        <v>1116107</v>
      </c>
      <c r="J1760" s="139">
        <f>SUM(I1748:I1757)/2</f>
        <v>1116107.4</v>
      </c>
    </row>
    <row r="1761" spans="1:10" ht="9" customHeight="1">
      <c r="A1761" s="32"/>
      <c r="B1761" s="337"/>
      <c r="C1761" s="126"/>
      <c r="D1761" s="48"/>
      <c r="E1761" s="32"/>
      <c r="F1761" s="32"/>
      <c r="G1761" s="32"/>
      <c r="H1761" s="40"/>
      <c r="I1761" s="32"/>
      <c r="J1761" s="45"/>
    </row>
    <row r="1762" spans="1:10" ht="15">
      <c r="A1762" s="32"/>
      <c r="B1762" s="337" t="s">
        <v>416</v>
      </c>
      <c r="C1762" s="126"/>
      <c r="D1762" s="43"/>
      <c r="E1762" s="44" t="s">
        <v>73</v>
      </c>
      <c r="F1762" s="32"/>
      <c r="G1762" s="32"/>
      <c r="H1762" s="40"/>
      <c r="I1762" s="45"/>
      <c r="J1762" s="45"/>
    </row>
    <row r="1763" spans="1:10" ht="15">
      <c r="A1763" s="32"/>
      <c r="B1763" s="337"/>
      <c r="C1763" s="362" t="s">
        <v>1404</v>
      </c>
      <c r="D1763" s="43"/>
      <c r="E1763" s="44"/>
      <c r="F1763" s="32"/>
      <c r="G1763" s="32"/>
      <c r="H1763" s="40"/>
      <c r="I1763" s="45"/>
      <c r="J1763" s="45"/>
    </row>
    <row r="1764" spans="1:10" ht="15">
      <c r="A1764" s="32"/>
      <c r="B1764" s="337"/>
      <c r="C1764" s="126">
        <v>384</v>
      </c>
      <c r="D1764" s="48" t="s">
        <v>315</v>
      </c>
      <c r="E1764" s="32" t="s">
        <v>657</v>
      </c>
      <c r="F1764" s="32"/>
      <c r="G1764" s="32"/>
      <c r="H1764" s="40">
        <f>H1748</f>
        <v>1750</v>
      </c>
      <c r="I1764" s="51">
        <f>+C1764*H1764</f>
        <v>672000</v>
      </c>
      <c r="J1764" s="45"/>
    </row>
    <row r="1765" spans="1:10" ht="15">
      <c r="A1765" s="32"/>
      <c r="B1765" s="337"/>
      <c r="C1765" s="126">
        <v>0.4943</v>
      </c>
      <c r="D1765" s="48" t="s">
        <v>916</v>
      </c>
      <c r="E1765" s="275" t="str">
        <f>'daftar harga bahan'!C35</f>
        <v>Pasir Beton (Muntilan)</v>
      </c>
      <c r="F1765" s="32"/>
      <c r="G1765" s="32"/>
      <c r="H1765" s="40">
        <f>'daftar harga bahan'!F35</f>
        <v>355000</v>
      </c>
      <c r="I1765" s="51">
        <f>+C1765*H1765</f>
        <v>175476.5</v>
      </c>
      <c r="J1765" s="45"/>
    </row>
    <row r="1766" spans="1:10" ht="15">
      <c r="A1766" s="32"/>
      <c r="B1766" s="337"/>
      <c r="C1766" s="126">
        <v>0.7696</v>
      </c>
      <c r="D1766" s="48" t="s">
        <v>916</v>
      </c>
      <c r="E1766" s="32" t="s">
        <v>1398</v>
      </c>
      <c r="F1766" s="32"/>
      <c r="G1766" s="32"/>
      <c r="H1766" s="40">
        <f>H1750</f>
        <v>274000</v>
      </c>
      <c r="I1766" s="51">
        <f>+C1766*H1766</f>
        <v>210870.4</v>
      </c>
      <c r="J1766" s="45"/>
    </row>
    <row r="1767" spans="1:10" ht="16.5" customHeight="1">
      <c r="A1767" s="32"/>
      <c r="B1767" s="337"/>
      <c r="C1767" s="126"/>
      <c r="D1767" s="48"/>
      <c r="E1767" s="32"/>
      <c r="F1767" s="32"/>
      <c r="G1767" s="32"/>
      <c r="H1767" s="431" t="s">
        <v>1115</v>
      </c>
      <c r="I1767" s="139">
        <f>SUM(I1764:I1766)</f>
        <v>1058346.9</v>
      </c>
      <c r="J1767" s="45"/>
    </row>
    <row r="1768" spans="1:10" ht="15">
      <c r="A1768" s="32"/>
      <c r="B1768" s="337"/>
      <c r="C1768" s="434" t="s">
        <v>1116</v>
      </c>
      <c r="D1768" s="48"/>
      <c r="E1768" s="32"/>
      <c r="F1768" s="32"/>
      <c r="G1768" s="32"/>
      <c r="H1768" s="40"/>
      <c r="I1768" s="51"/>
      <c r="J1768" s="45"/>
    </row>
    <row r="1769" spans="1:10" ht="15">
      <c r="A1769" s="32"/>
      <c r="B1769" s="337"/>
      <c r="C1769" s="126">
        <v>1.65</v>
      </c>
      <c r="D1769" s="48" t="s">
        <v>547</v>
      </c>
      <c r="E1769" s="32" t="s">
        <v>549</v>
      </c>
      <c r="F1769" s="32"/>
      <c r="G1769" s="32"/>
      <c r="H1769" s="40">
        <f>H1753</f>
        <v>36000</v>
      </c>
      <c r="I1769" s="51">
        <f>+C1769*H1769</f>
        <v>59400</v>
      </c>
      <c r="J1769" s="45"/>
    </row>
    <row r="1770" spans="1:10" ht="15">
      <c r="A1770" s="32"/>
      <c r="B1770" s="337"/>
      <c r="C1770" s="126">
        <v>0.25</v>
      </c>
      <c r="D1770" s="48" t="s">
        <v>547</v>
      </c>
      <c r="E1770" s="32" t="s">
        <v>863</v>
      </c>
      <c r="F1770" s="32"/>
      <c r="G1770" s="32"/>
      <c r="H1770" s="40">
        <f>H1754</f>
        <v>51000</v>
      </c>
      <c r="I1770" s="51">
        <f>+C1770*H1770</f>
        <v>12750</v>
      </c>
      <c r="J1770" s="45"/>
    </row>
    <row r="1771" spans="1:10" ht="15">
      <c r="A1771" s="32"/>
      <c r="B1771" s="337"/>
      <c r="C1771" s="126">
        <v>0.025</v>
      </c>
      <c r="D1771" s="48" t="s">
        <v>547</v>
      </c>
      <c r="E1771" s="32" t="s">
        <v>550</v>
      </c>
      <c r="F1771" s="32"/>
      <c r="G1771" s="32"/>
      <c r="H1771" s="40">
        <f>H1755</f>
        <v>54000</v>
      </c>
      <c r="I1771" s="51">
        <f>+C1771*H1771</f>
        <v>1350</v>
      </c>
      <c r="J1771" s="45"/>
    </row>
    <row r="1772" spans="1:10" ht="15">
      <c r="A1772" s="32"/>
      <c r="B1772" s="337"/>
      <c r="C1772" s="126">
        <v>0.08</v>
      </c>
      <c r="D1772" s="48" t="s">
        <v>547</v>
      </c>
      <c r="E1772" s="32" t="s">
        <v>551</v>
      </c>
      <c r="F1772" s="32"/>
      <c r="G1772" s="32"/>
      <c r="H1772" s="40">
        <f>H1756</f>
        <v>48000</v>
      </c>
      <c r="I1772" s="51">
        <f>+C1772*H1772</f>
        <v>3840</v>
      </c>
      <c r="J1772" s="45"/>
    </row>
    <row r="1773" spans="1:10" ht="15">
      <c r="A1773" s="32"/>
      <c r="B1773" s="337"/>
      <c r="C1773" s="126"/>
      <c r="D1773" s="48"/>
      <c r="E1773" s="32"/>
      <c r="F1773" s="32"/>
      <c r="G1773" s="32"/>
      <c r="H1773" s="431" t="s">
        <v>1117</v>
      </c>
      <c r="I1773" s="139">
        <f>SUM(I1769:I1772)</f>
        <v>77340</v>
      </c>
      <c r="J1773" s="45"/>
    </row>
    <row r="1774" spans="1:10" ht="5.25" customHeight="1">
      <c r="A1774" s="32"/>
      <c r="B1774" s="337"/>
      <c r="C1774" s="126"/>
      <c r="D1774" s="48"/>
      <c r="E1774" s="32"/>
      <c r="F1774" s="32"/>
      <c r="G1774" s="32"/>
      <c r="H1774" s="431"/>
      <c r="I1774" s="51"/>
      <c r="J1774" s="45"/>
    </row>
    <row r="1775" spans="1:10" ht="15">
      <c r="A1775" s="32"/>
      <c r="B1775" s="337"/>
      <c r="C1775" s="126"/>
      <c r="D1775" s="48"/>
      <c r="E1775" s="32"/>
      <c r="F1775" s="32"/>
      <c r="G1775" s="32"/>
      <c r="H1775" s="431" t="s">
        <v>1120</v>
      </c>
      <c r="I1775" s="432">
        <f>ROUNDDOWN(J1775,)</f>
        <v>1135686</v>
      </c>
      <c r="J1775" s="139">
        <f>SUM(I1764:I1773)/2</f>
        <v>1135686.9</v>
      </c>
    </row>
    <row r="1776" spans="1:10" ht="3.75" customHeight="1">
      <c r="A1776" s="32"/>
      <c r="B1776" s="337"/>
      <c r="C1776" s="126"/>
      <c r="D1776" s="48"/>
      <c r="E1776" s="32"/>
      <c r="F1776" s="32"/>
      <c r="G1776" s="32"/>
      <c r="H1776" s="431"/>
      <c r="I1776" s="32"/>
      <c r="J1776" s="45"/>
    </row>
    <row r="1777" spans="1:10" ht="15">
      <c r="A1777" s="32"/>
      <c r="B1777" s="337" t="s">
        <v>417</v>
      </c>
      <c r="C1777" s="126"/>
      <c r="D1777" s="43"/>
      <c r="E1777" s="44" t="s">
        <v>272</v>
      </c>
      <c r="F1777" s="32"/>
      <c r="G1777" s="32"/>
      <c r="H1777" s="40"/>
      <c r="I1777" s="45"/>
      <c r="J1777" s="45"/>
    </row>
    <row r="1778" spans="1:10" ht="15">
      <c r="A1778" s="32"/>
      <c r="B1778" s="337"/>
      <c r="C1778" s="362" t="s">
        <v>1404</v>
      </c>
      <c r="D1778" s="43"/>
      <c r="E1778" s="44"/>
      <c r="F1778" s="32"/>
      <c r="G1778" s="32"/>
      <c r="H1778" s="40"/>
      <c r="I1778" s="45"/>
      <c r="J1778" s="45"/>
    </row>
    <row r="1779" spans="1:10" ht="15">
      <c r="A1779" s="32"/>
      <c r="B1779" s="337"/>
      <c r="C1779" s="126">
        <v>406</v>
      </c>
      <c r="D1779" s="48" t="s">
        <v>315</v>
      </c>
      <c r="E1779" s="32" t="s">
        <v>657</v>
      </c>
      <c r="F1779" s="32"/>
      <c r="G1779" s="32"/>
      <c r="H1779" s="40">
        <f>H1764</f>
        <v>1750</v>
      </c>
      <c r="I1779" s="51">
        <f>+C1779*H1779</f>
        <v>710500</v>
      </c>
      <c r="J1779" s="45"/>
    </row>
    <row r="1780" spans="1:10" ht="15">
      <c r="A1780" s="32"/>
      <c r="B1780" s="337"/>
      <c r="C1780" s="126">
        <v>0.4886</v>
      </c>
      <c r="D1780" s="48" t="s">
        <v>916</v>
      </c>
      <c r="E1780" s="275" t="str">
        <f>'daftar harga bahan'!C35</f>
        <v>Pasir Beton (Muntilan)</v>
      </c>
      <c r="F1780" s="32"/>
      <c r="G1780" s="32"/>
      <c r="H1780" s="40">
        <f>'daftar harga bahan'!F35</f>
        <v>355000</v>
      </c>
      <c r="I1780" s="51">
        <f>+C1780*H1780</f>
        <v>173453</v>
      </c>
      <c r="J1780" s="45"/>
    </row>
    <row r="1781" spans="1:10" ht="15">
      <c r="A1781" s="32"/>
      <c r="B1781" s="337"/>
      <c r="C1781" s="126">
        <v>0.76</v>
      </c>
      <c r="D1781" s="48" t="s">
        <v>916</v>
      </c>
      <c r="E1781" s="32" t="s">
        <v>1398</v>
      </c>
      <c r="F1781" s="32"/>
      <c r="G1781" s="32"/>
      <c r="H1781" s="40">
        <f>H1766</f>
        <v>274000</v>
      </c>
      <c r="I1781" s="51">
        <f>+C1781*H1781</f>
        <v>208240</v>
      </c>
      <c r="J1781" s="45"/>
    </row>
    <row r="1782" spans="1:10" ht="15">
      <c r="A1782" s="32"/>
      <c r="B1782" s="337"/>
      <c r="C1782" s="126"/>
      <c r="D1782" s="48"/>
      <c r="E1782" s="32"/>
      <c r="F1782" s="32"/>
      <c r="G1782" s="32"/>
      <c r="H1782" s="431" t="s">
        <v>1115</v>
      </c>
      <c r="I1782" s="139">
        <f>SUM(I1779:I1781)</f>
        <v>1092193</v>
      </c>
      <c r="J1782" s="45"/>
    </row>
    <row r="1783" spans="1:10" ht="15">
      <c r="A1783" s="32"/>
      <c r="B1783" s="337"/>
      <c r="C1783" s="434" t="s">
        <v>1116</v>
      </c>
      <c r="D1783" s="48"/>
      <c r="E1783" s="32"/>
      <c r="F1783" s="32"/>
      <c r="G1783" s="32"/>
      <c r="H1783" s="40"/>
      <c r="I1783" s="51"/>
      <c r="J1783" s="45"/>
    </row>
    <row r="1784" spans="1:10" ht="15">
      <c r="A1784" s="32"/>
      <c r="B1784" s="337"/>
      <c r="C1784" s="126">
        <v>1.65</v>
      </c>
      <c r="D1784" s="48" t="s">
        <v>547</v>
      </c>
      <c r="E1784" s="32" t="s">
        <v>549</v>
      </c>
      <c r="F1784" s="32"/>
      <c r="G1784" s="32"/>
      <c r="H1784" s="40">
        <f>H1769</f>
        <v>36000</v>
      </c>
      <c r="I1784" s="51">
        <f>+C1784*H1784</f>
        <v>59400</v>
      </c>
      <c r="J1784" s="45"/>
    </row>
    <row r="1785" spans="1:10" ht="15">
      <c r="A1785" s="32"/>
      <c r="B1785" s="337"/>
      <c r="C1785" s="126">
        <v>0.25</v>
      </c>
      <c r="D1785" s="48" t="s">
        <v>547</v>
      </c>
      <c r="E1785" s="32" t="s">
        <v>863</v>
      </c>
      <c r="F1785" s="32"/>
      <c r="G1785" s="32"/>
      <c r="H1785" s="40">
        <f>H1770</f>
        <v>51000</v>
      </c>
      <c r="I1785" s="51">
        <f>+C1785*H1785</f>
        <v>12750</v>
      </c>
      <c r="J1785" s="45"/>
    </row>
    <row r="1786" spans="1:10" ht="15">
      <c r="A1786" s="32"/>
      <c r="B1786" s="337"/>
      <c r="C1786" s="126">
        <v>0.025</v>
      </c>
      <c r="D1786" s="48" t="s">
        <v>547</v>
      </c>
      <c r="E1786" s="32" t="s">
        <v>550</v>
      </c>
      <c r="F1786" s="32"/>
      <c r="G1786" s="32"/>
      <c r="H1786" s="40">
        <f>H1771</f>
        <v>54000</v>
      </c>
      <c r="I1786" s="51">
        <f>+C1786*H1786</f>
        <v>1350</v>
      </c>
      <c r="J1786" s="45"/>
    </row>
    <row r="1787" spans="1:10" ht="15">
      <c r="A1787" s="32"/>
      <c r="B1787" s="337"/>
      <c r="C1787" s="126">
        <v>0.08</v>
      </c>
      <c r="D1787" s="48" t="s">
        <v>547</v>
      </c>
      <c r="E1787" s="32" t="s">
        <v>551</v>
      </c>
      <c r="F1787" s="32"/>
      <c r="G1787" s="32"/>
      <c r="H1787" s="40">
        <f>H1772</f>
        <v>48000</v>
      </c>
      <c r="I1787" s="51">
        <f>+C1787*H1787</f>
        <v>3840</v>
      </c>
      <c r="J1787" s="45"/>
    </row>
    <row r="1788" spans="1:10" ht="15">
      <c r="A1788" s="32"/>
      <c r="B1788" s="337"/>
      <c r="C1788" s="126"/>
      <c r="D1788" s="48"/>
      <c r="E1788" s="32"/>
      <c r="F1788" s="32"/>
      <c r="G1788" s="32"/>
      <c r="H1788" s="431" t="s">
        <v>1117</v>
      </c>
      <c r="I1788" s="139">
        <f>SUM(I1784:I1787)</f>
        <v>77340</v>
      </c>
      <c r="J1788" s="45"/>
    </row>
    <row r="1789" spans="1:10" ht="4.5" customHeight="1">
      <c r="A1789" s="32"/>
      <c r="B1789" s="337"/>
      <c r="C1789" s="126"/>
      <c r="D1789" s="48"/>
      <c r="E1789" s="32"/>
      <c r="F1789" s="32"/>
      <c r="G1789" s="32"/>
      <c r="H1789" s="40"/>
      <c r="I1789" s="51"/>
      <c r="J1789" s="45"/>
    </row>
    <row r="1790" spans="1:10" ht="15">
      <c r="A1790" s="32"/>
      <c r="B1790" s="337"/>
      <c r="C1790" s="126"/>
      <c r="D1790" s="48"/>
      <c r="E1790" s="32"/>
      <c r="F1790" s="32"/>
      <c r="G1790" s="32"/>
      <c r="H1790" s="431" t="s">
        <v>1120</v>
      </c>
      <c r="I1790" s="139">
        <f>SUM(I1779:I1788)/2</f>
        <v>1169533</v>
      </c>
      <c r="J1790" s="45"/>
    </row>
    <row r="1791" spans="1:10" ht="8.25" customHeight="1">
      <c r="A1791" s="32"/>
      <c r="B1791" s="337"/>
      <c r="C1791" s="126"/>
      <c r="D1791" s="48"/>
      <c r="E1791" s="32"/>
      <c r="F1791" s="32"/>
      <c r="G1791" s="32"/>
      <c r="H1791" s="40"/>
      <c r="I1791" s="32"/>
      <c r="J1791" s="45"/>
    </row>
    <row r="1792" spans="1:10" ht="15">
      <c r="A1792" s="32"/>
      <c r="B1792" s="337" t="s">
        <v>418</v>
      </c>
      <c r="C1792" s="126"/>
      <c r="D1792" s="43"/>
      <c r="E1792" s="44" t="s">
        <v>72</v>
      </c>
      <c r="F1792" s="32"/>
      <c r="G1792" s="32"/>
      <c r="H1792" s="40"/>
      <c r="I1792" s="45"/>
      <c r="J1792" s="45"/>
    </row>
    <row r="1793" spans="1:10" ht="15">
      <c r="A1793" s="32"/>
      <c r="B1793" s="337"/>
      <c r="C1793" s="362" t="s">
        <v>1404</v>
      </c>
      <c r="D1793" s="43"/>
      <c r="E1793" s="44"/>
      <c r="F1793" s="32"/>
      <c r="G1793" s="32"/>
      <c r="H1793" s="40"/>
      <c r="I1793" s="45"/>
      <c r="J1793" s="45"/>
    </row>
    <row r="1794" spans="1:10" ht="15">
      <c r="A1794" s="32"/>
      <c r="B1794" s="337"/>
      <c r="C1794" s="126">
        <v>413</v>
      </c>
      <c r="D1794" s="48" t="s">
        <v>315</v>
      </c>
      <c r="E1794" s="32" t="s">
        <v>657</v>
      </c>
      <c r="F1794" s="32"/>
      <c r="G1794" s="32"/>
      <c r="H1794" s="40">
        <f>H1779</f>
        <v>1750</v>
      </c>
      <c r="I1794" s="51">
        <f>+C1794*H1794</f>
        <v>722750</v>
      </c>
      <c r="J1794" s="45"/>
    </row>
    <row r="1795" spans="1:10" ht="15">
      <c r="A1795" s="32"/>
      <c r="B1795" s="337"/>
      <c r="C1795" s="126">
        <v>0.4864</v>
      </c>
      <c r="D1795" s="48" t="s">
        <v>916</v>
      </c>
      <c r="E1795" s="275" t="str">
        <f>'daftar harga bahan'!C35</f>
        <v>Pasir Beton (Muntilan)</v>
      </c>
      <c r="F1795" s="32"/>
      <c r="G1795" s="32"/>
      <c r="H1795" s="40">
        <f>'daftar harga bahan'!F35</f>
        <v>355000</v>
      </c>
      <c r="I1795" s="51">
        <f>+C1795*H1795</f>
        <v>172672</v>
      </c>
      <c r="J1795" s="45"/>
    </row>
    <row r="1796" spans="1:10" ht="15">
      <c r="A1796" s="32"/>
      <c r="B1796" s="337"/>
      <c r="C1796" s="126">
        <v>0.7563</v>
      </c>
      <c r="D1796" s="48" t="s">
        <v>916</v>
      </c>
      <c r="E1796" s="32" t="s">
        <v>1398</v>
      </c>
      <c r="F1796" s="32"/>
      <c r="G1796" s="32"/>
      <c r="H1796" s="40">
        <f>H1781</f>
        <v>274000</v>
      </c>
      <c r="I1796" s="51">
        <f>+C1796*H1796</f>
        <v>207226.19999999998</v>
      </c>
      <c r="J1796" s="45"/>
    </row>
    <row r="1797" spans="1:10" ht="15">
      <c r="A1797" s="32"/>
      <c r="B1797" s="337"/>
      <c r="C1797" s="126"/>
      <c r="D1797" s="48"/>
      <c r="E1797" s="32"/>
      <c r="F1797" s="32"/>
      <c r="G1797" s="32"/>
      <c r="H1797" s="431" t="s">
        <v>1115</v>
      </c>
      <c r="I1797" s="139">
        <f>SUM(I1794:I1796)</f>
        <v>1102648.2</v>
      </c>
      <c r="J1797" s="45"/>
    </row>
    <row r="1798" spans="1:10" ht="15">
      <c r="A1798" s="32"/>
      <c r="B1798" s="337"/>
      <c r="C1798" s="434" t="s">
        <v>1116</v>
      </c>
      <c r="D1798" s="48"/>
      <c r="E1798" s="32"/>
      <c r="F1798" s="32"/>
      <c r="G1798" s="32"/>
      <c r="H1798" s="40"/>
      <c r="I1798" s="51"/>
      <c r="J1798" s="45"/>
    </row>
    <row r="1799" spans="1:10" ht="15">
      <c r="A1799" s="32"/>
      <c r="B1799" s="337"/>
      <c r="C1799" s="126">
        <v>1.65</v>
      </c>
      <c r="D1799" s="48" t="s">
        <v>547</v>
      </c>
      <c r="E1799" s="32" t="s">
        <v>549</v>
      </c>
      <c r="F1799" s="32"/>
      <c r="G1799" s="32"/>
      <c r="H1799" s="40">
        <f>H1784</f>
        <v>36000</v>
      </c>
      <c r="I1799" s="51">
        <f>+C1799*H1799</f>
        <v>59400</v>
      </c>
      <c r="J1799" s="45"/>
    </row>
    <row r="1800" spans="1:10" ht="15">
      <c r="A1800" s="32"/>
      <c r="B1800" s="337"/>
      <c r="C1800" s="126">
        <v>0.25</v>
      </c>
      <c r="D1800" s="48" t="s">
        <v>547</v>
      </c>
      <c r="E1800" s="32" t="s">
        <v>863</v>
      </c>
      <c r="F1800" s="32"/>
      <c r="G1800" s="32"/>
      <c r="H1800" s="40">
        <f>H1785</f>
        <v>51000</v>
      </c>
      <c r="I1800" s="51">
        <f>+C1800*H1800</f>
        <v>12750</v>
      </c>
      <c r="J1800" s="45"/>
    </row>
    <row r="1801" spans="1:10" ht="15">
      <c r="A1801" s="32"/>
      <c r="B1801" s="337"/>
      <c r="C1801" s="126">
        <v>0.025</v>
      </c>
      <c r="D1801" s="48" t="s">
        <v>547</v>
      </c>
      <c r="E1801" s="32" t="s">
        <v>550</v>
      </c>
      <c r="F1801" s="32"/>
      <c r="G1801" s="32"/>
      <c r="H1801" s="40">
        <f>H1786</f>
        <v>54000</v>
      </c>
      <c r="I1801" s="51">
        <f>+C1801*H1801</f>
        <v>1350</v>
      </c>
      <c r="J1801" s="45"/>
    </row>
    <row r="1802" spans="1:10" ht="15">
      <c r="A1802" s="32"/>
      <c r="B1802" s="337"/>
      <c r="C1802" s="126">
        <v>0.08</v>
      </c>
      <c r="D1802" s="48" t="s">
        <v>547</v>
      </c>
      <c r="E1802" s="32" t="s">
        <v>551</v>
      </c>
      <c r="F1802" s="32"/>
      <c r="G1802" s="32"/>
      <c r="H1802" s="40">
        <f>H1787</f>
        <v>48000</v>
      </c>
      <c r="I1802" s="51">
        <f>+C1802*H1802</f>
        <v>3840</v>
      </c>
      <c r="J1802" s="45"/>
    </row>
    <row r="1803" spans="1:10" ht="15">
      <c r="A1803" s="32"/>
      <c r="B1803" s="337"/>
      <c r="C1803" s="126"/>
      <c r="D1803" s="48"/>
      <c r="E1803" s="32"/>
      <c r="F1803" s="32"/>
      <c r="G1803" s="32"/>
      <c r="H1803" s="431" t="s">
        <v>1117</v>
      </c>
      <c r="I1803" s="139">
        <f>SUM(I1799:I1802)</f>
        <v>77340</v>
      </c>
      <c r="J1803" s="45"/>
    </row>
    <row r="1804" spans="1:10" ht="6" customHeight="1">
      <c r="A1804" s="32"/>
      <c r="B1804" s="337"/>
      <c r="C1804" s="126"/>
      <c r="D1804" s="48"/>
      <c r="E1804" s="32"/>
      <c r="F1804" s="32"/>
      <c r="G1804" s="32"/>
      <c r="H1804" s="40"/>
      <c r="I1804" s="51"/>
      <c r="J1804" s="45"/>
    </row>
    <row r="1805" spans="1:10" ht="15">
      <c r="A1805" s="32"/>
      <c r="B1805" s="337"/>
      <c r="C1805" s="126"/>
      <c r="D1805" s="48"/>
      <c r="E1805" s="32"/>
      <c r="F1805" s="32"/>
      <c r="G1805" s="32"/>
      <c r="H1805" s="431" t="s">
        <v>1120</v>
      </c>
      <c r="I1805" s="432">
        <f>ROUNDDOWN(J1805,)</f>
        <v>1179988</v>
      </c>
      <c r="J1805" s="139">
        <f>SUM(I1794:I1803)/2</f>
        <v>1179988.2</v>
      </c>
    </row>
    <row r="1806" spans="1:10" ht="6" customHeight="1">
      <c r="A1806" s="32"/>
      <c r="B1806" s="337"/>
      <c r="C1806" s="126"/>
      <c r="D1806" s="48"/>
      <c r="E1806" s="32"/>
      <c r="F1806" s="32"/>
      <c r="G1806" s="32"/>
      <c r="H1806" s="40"/>
      <c r="I1806" s="32"/>
      <c r="J1806" s="45"/>
    </row>
    <row r="1807" spans="1:10" ht="15">
      <c r="A1807" s="32"/>
      <c r="B1807" s="337" t="s">
        <v>419</v>
      </c>
      <c r="C1807" s="126"/>
      <c r="D1807" s="43"/>
      <c r="E1807" s="44" t="s">
        <v>71</v>
      </c>
      <c r="F1807" s="32"/>
      <c r="G1807" s="32"/>
      <c r="H1807" s="40"/>
      <c r="I1807" s="45"/>
      <c r="J1807" s="45"/>
    </row>
    <row r="1808" spans="1:10" ht="15">
      <c r="A1808" s="32"/>
      <c r="B1808" s="337"/>
      <c r="C1808" s="362" t="s">
        <v>1404</v>
      </c>
      <c r="D1808" s="43"/>
      <c r="E1808" s="44"/>
      <c r="F1808" s="32"/>
      <c r="G1808" s="32"/>
      <c r="H1808" s="40"/>
      <c r="I1808" s="45"/>
      <c r="J1808" s="45"/>
    </row>
    <row r="1809" spans="1:10" ht="15">
      <c r="A1809" s="32"/>
      <c r="B1809" s="337"/>
      <c r="C1809" s="126">
        <v>439</v>
      </c>
      <c r="D1809" s="48" t="s">
        <v>315</v>
      </c>
      <c r="E1809" s="32" t="s">
        <v>657</v>
      </c>
      <c r="F1809" s="32"/>
      <c r="G1809" s="32"/>
      <c r="H1809" s="40">
        <f>H1794</f>
        <v>1750</v>
      </c>
      <c r="I1809" s="51">
        <f>+C1809*H1809</f>
        <v>768250</v>
      </c>
      <c r="J1809" s="45"/>
    </row>
    <row r="1810" spans="1:10" ht="15">
      <c r="A1810" s="32"/>
      <c r="B1810" s="337"/>
      <c r="C1810" s="126">
        <v>0.4786</v>
      </c>
      <c r="D1810" s="48" t="s">
        <v>916</v>
      </c>
      <c r="E1810" s="275" t="str">
        <f>'daftar harga bahan'!C35</f>
        <v>Pasir Beton (Muntilan)</v>
      </c>
      <c r="F1810" s="32"/>
      <c r="G1810" s="32"/>
      <c r="H1810" s="40">
        <f>'daftar harga bahan'!F35</f>
        <v>355000</v>
      </c>
      <c r="I1810" s="51">
        <f>+C1810*H1810</f>
        <v>169903</v>
      </c>
      <c r="J1810" s="45"/>
    </row>
    <row r="1811" spans="1:10" ht="15">
      <c r="A1811" s="32"/>
      <c r="B1811" s="337"/>
      <c r="C1811" s="126">
        <v>0.7452</v>
      </c>
      <c r="D1811" s="48" t="s">
        <v>916</v>
      </c>
      <c r="E1811" s="32" t="s">
        <v>1398</v>
      </c>
      <c r="F1811" s="32"/>
      <c r="G1811" s="32"/>
      <c r="H1811" s="40">
        <f>H1796</f>
        <v>274000</v>
      </c>
      <c r="I1811" s="51">
        <f>+C1811*H1811</f>
        <v>204184.8</v>
      </c>
      <c r="J1811" s="45"/>
    </row>
    <row r="1812" spans="1:10" ht="15">
      <c r="A1812" s="32"/>
      <c r="B1812" s="337"/>
      <c r="C1812" s="126"/>
      <c r="D1812" s="48"/>
      <c r="E1812" s="32"/>
      <c r="F1812" s="32"/>
      <c r="G1812" s="32"/>
      <c r="H1812" s="431" t="s">
        <v>1115</v>
      </c>
      <c r="I1812" s="139">
        <f>SUM(I1809:I1811)</f>
        <v>1142337.8</v>
      </c>
      <c r="J1812" s="45"/>
    </row>
    <row r="1813" spans="1:10" ht="15">
      <c r="A1813" s="32"/>
      <c r="B1813" s="337"/>
      <c r="C1813" s="434" t="s">
        <v>1116</v>
      </c>
      <c r="D1813" s="48"/>
      <c r="E1813" s="32"/>
      <c r="F1813" s="32"/>
      <c r="G1813" s="32"/>
      <c r="H1813" s="40"/>
      <c r="I1813" s="51"/>
      <c r="J1813" s="45"/>
    </row>
    <row r="1814" spans="1:10" ht="15">
      <c r="A1814" s="32"/>
      <c r="B1814" s="337"/>
      <c r="C1814" s="126">
        <v>2.1</v>
      </c>
      <c r="D1814" s="48" t="s">
        <v>547</v>
      </c>
      <c r="E1814" s="32" t="s">
        <v>549</v>
      </c>
      <c r="F1814" s="32"/>
      <c r="G1814" s="32"/>
      <c r="H1814" s="40">
        <f>H1799</f>
        <v>36000</v>
      </c>
      <c r="I1814" s="51">
        <f>+C1814*H1814</f>
        <v>75600</v>
      </c>
      <c r="J1814" s="45"/>
    </row>
    <row r="1815" spans="1:10" ht="15">
      <c r="A1815" s="32"/>
      <c r="B1815" s="337"/>
      <c r="C1815" s="126">
        <v>0.35</v>
      </c>
      <c r="D1815" s="48" t="s">
        <v>547</v>
      </c>
      <c r="E1815" s="32" t="s">
        <v>863</v>
      </c>
      <c r="F1815" s="32"/>
      <c r="G1815" s="32"/>
      <c r="H1815" s="40">
        <f>H1800</f>
        <v>51000</v>
      </c>
      <c r="I1815" s="51">
        <f>+C1815*H1815</f>
        <v>17850</v>
      </c>
      <c r="J1815" s="45"/>
    </row>
    <row r="1816" spans="1:10" ht="15">
      <c r="A1816" s="32"/>
      <c r="B1816" s="337"/>
      <c r="C1816" s="126">
        <v>0.035</v>
      </c>
      <c r="D1816" s="48" t="s">
        <v>547</v>
      </c>
      <c r="E1816" s="32" t="s">
        <v>550</v>
      </c>
      <c r="F1816" s="32"/>
      <c r="G1816" s="32"/>
      <c r="H1816" s="40">
        <f>H1801</f>
        <v>54000</v>
      </c>
      <c r="I1816" s="51">
        <f>+C1816*H1816</f>
        <v>1890.0000000000002</v>
      </c>
      <c r="J1816" s="45"/>
    </row>
    <row r="1817" spans="1:10" ht="15">
      <c r="A1817" s="32"/>
      <c r="B1817" s="337"/>
      <c r="C1817" s="126">
        <v>0.105</v>
      </c>
      <c r="D1817" s="48" t="s">
        <v>547</v>
      </c>
      <c r="E1817" s="32" t="s">
        <v>551</v>
      </c>
      <c r="F1817" s="32"/>
      <c r="G1817" s="32"/>
      <c r="H1817" s="40">
        <f>H1802</f>
        <v>48000</v>
      </c>
      <c r="I1817" s="51">
        <f>+C1817*H1817</f>
        <v>5040</v>
      </c>
      <c r="J1817" s="45"/>
    </row>
    <row r="1818" spans="1:10" ht="15">
      <c r="A1818" s="32"/>
      <c r="B1818" s="337"/>
      <c r="C1818" s="126"/>
      <c r="D1818" s="48"/>
      <c r="E1818" s="32"/>
      <c r="F1818" s="32"/>
      <c r="G1818" s="32"/>
      <c r="H1818" s="431" t="s">
        <v>1117</v>
      </c>
      <c r="I1818" s="429">
        <f>SUM(I1814:I1817)</f>
        <v>100380</v>
      </c>
      <c r="J1818" s="45"/>
    </row>
    <row r="1819" spans="1:10" ht="3.75" customHeight="1">
      <c r="A1819" s="32"/>
      <c r="B1819" s="337"/>
      <c r="C1819" s="126"/>
      <c r="D1819" s="48"/>
      <c r="E1819" s="32"/>
      <c r="F1819" s="32"/>
      <c r="G1819" s="32"/>
      <c r="H1819" s="40"/>
      <c r="I1819" s="32"/>
      <c r="J1819" s="45"/>
    </row>
    <row r="1820" spans="1:10" ht="15">
      <c r="A1820" s="32"/>
      <c r="B1820" s="337"/>
      <c r="C1820" s="126"/>
      <c r="D1820" s="48"/>
      <c r="E1820" s="32"/>
      <c r="F1820" s="32"/>
      <c r="G1820" s="32"/>
      <c r="H1820" s="431" t="s">
        <v>1120</v>
      </c>
      <c r="I1820" s="432">
        <f>ROUNDDOWN(J1820,)</f>
        <v>1242717</v>
      </c>
      <c r="J1820" s="429">
        <f>SUM(I1809:I1818)/2</f>
        <v>1242717.8</v>
      </c>
    </row>
    <row r="1821" spans="1:10" ht="6.75" customHeight="1">
      <c r="A1821" s="32"/>
      <c r="B1821" s="337"/>
      <c r="C1821" s="126"/>
      <c r="D1821" s="48"/>
      <c r="E1821" s="32"/>
      <c r="F1821" s="32"/>
      <c r="G1821" s="32"/>
      <c r="H1821" s="40"/>
      <c r="I1821" s="32"/>
      <c r="J1821" s="45"/>
    </row>
    <row r="1822" spans="1:10" ht="15">
      <c r="A1822" s="32"/>
      <c r="B1822" s="337" t="s">
        <v>420</v>
      </c>
      <c r="C1822" s="126"/>
      <c r="D1822" s="43"/>
      <c r="E1822" s="44" t="s">
        <v>273</v>
      </c>
      <c r="F1822" s="32"/>
      <c r="G1822" s="32"/>
      <c r="H1822" s="40"/>
      <c r="I1822" s="45"/>
      <c r="J1822" s="45"/>
    </row>
    <row r="1823" spans="1:10" ht="15">
      <c r="A1823" s="32"/>
      <c r="B1823" s="337"/>
      <c r="C1823" s="362" t="s">
        <v>1404</v>
      </c>
      <c r="D1823" s="43"/>
      <c r="E1823" s="44"/>
      <c r="F1823" s="32"/>
      <c r="G1823" s="32"/>
      <c r="H1823" s="40"/>
      <c r="I1823" s="45"/>
      <c r="J1823" s="45"/>
    </row>
    <row r="1824" spans="1:10" ht="15">
      <c r="A1824" s="32"/>
      <c r="B1824" s="337"/>
      <c r="C1824" s="126">
        <v>448</v>
      </c>
      <c r="D1824" s="48" t="s">
        <v>315</v>
      </c>
      <c r="E1824" s="32" t="s">
        <v>657</v>
      </c>
      <c r="F1824" s="32"/>
      <c r="G1824" s="32"/>
      <c r="H1824" s="40">
        <f>H1809</f>
        <v>1750</v>
      </c>
      <c r="I1824" s="51">
        <f>+C1824*H1824</f>
        <v>784000</v>
      </c>
      <c r="J1824" s="45"/>
    </row>
    <row r="1825" spans="1:10" ht="15">
      <c r="A1825" s="32"/>
      <c r="B1825" s="337"/>
      <c r="C1825" s="126">
        <v>0.4764</v>
      </c>
      <c r="D1825" s="48" t="s">
        <v>916</v>
      </c>
      <c r="E1825" s="275" t="str">
        <f>'daftar harga bahan'!C35</f>
        <v>Pasir Beton (Muntilan)</v>
      </c>
      <c r="F1825" s="32"/>
      <c r="G1825" s="32"/>
      <c r="H1825" s="40">
        <f>'daftar harga bahan'!F35</f>
        <v>355000</v>
      </c>
      <c r="I1825" s="51">
        <f>+C1825*H1825</f>
        <v>169122</v>
      </c>
      <c r="J1825" s="45"/>
    </row>
    <row r="1826" spans="1:10" ht="15">
      <c r="A1826" s="32"/>
      <c r="B1826" s="337"/>
      <c r="C1826" s="126">
        <v>0.7407</v>
      </c>
      <c r="D1826" s="48" t="s">
        <v>916</v>
      </c>
      <c r="E1826" s="32" t="s">
        <v>1398</v>
      </c>
      <c r="F1826" s="32"/>
      <c r="G1826" s="32"/>
      <c r="H1826" s="40">
        <f>H1811</f>
        <v>274000</v>
      </c>
      <c r="I1826" s="51">
        <f>+C1826*H1826</f>
        <v>202951.80000000002</v>
      </c>
      <c r="J1826" s="45"/>
    </row>
    <row r="1827" spans="1:10" ht="15">
      <c r="A1827" s="32"/>
      <c r="B1827" s="337"/>
      <c r="C1827" s="126"/>
      <c r="D1827" s="48"/>
      <c r="E1827" s="32"/>
      <c r="F1827" s="32"/>
      <c r="G1827" s="32"/>
      <c r="H1827" s="431" t="s">
        <v>1115</v>
      </c>
      <c r="I1827" s="139">
        <f>SUM(I1824:I1826)</f>
        <v>1156073.8</v>
      </c>
      <c r="J1827" s="45"/>
    </row>
    <row r="1828" spans="1:10" ht="15">
      <c r="A1828" s="32"/>
      <c r="B1828" s="337"/>
      <c r="C1828" s="434" t="s">
        <v>1116</v>
      </c>
      <c r="D1828" s="48"/>
      <c r="E1828" s="32"/>
      <c r="F1828" s="32"/>
      <c r="G1828" s="32"/>
      <c r="H1828" s="40"/>
      <c r="I1828" s="51"/>
      <c r="J1828" s="45"/>
    </row>
    <row r="1829" spans="1:10" ht="15">
      <c r="A1829" s="32"/>
      <c r="B1829" s="337"/>
      <c r="C1829" s="126">
        <v>2.1</v>
      </c>
      <c r="D1829" s="48" t="s">
        <v>547</v>
      </c>
      <c r="E1829" s="32" t="s">
        <v>549</v>
      </c>
      <c r="F1829" s="32"/>
      <c r="G1829" s="32"/>
      <c r="H1829" s="40">
        <f>H1814</f>
        <v>36000</v>
      </c>
      <c r="I1829" s="51">
        <f>+C1829*H1829</f>
        <v>75600</v>
      </c>
      <c r="J1829" s="45"/>
    </row>
    <row r="1830" spans="1:10" ht="15">
      <c r="A1830" s="32"/>
      <c r="B1830" s="337"/>
      <c r="C1830" s="126">
        <v>0.35</v>
      </c>
      <c r="D1830" s="48" t="s">
        <v>547</v>
      </c>
      <c r="E1830" s="32" t="s">
        <v>863</v>
      </c>
      <c r="F1830" s="32"/>
      <c r="G1830" s="32"/>
      <c r="H1830" s="40">
        <f>H1815</f>
        <v>51000</v>
      </c>
      <c r="I1830" s="51">
        <f>+C1830*H1830</f>
        <v>17850</v>
      </c>
      <c r="J1830" s="45"/>
    </row>
    <row r="1831" spans="1:10" ht="15">
      <c r="A1831" s="32"/>
      <c r="B1831" s="337"/>
      <c r="C1831" s="126">
        <v>0.035</v>
      </c>
      <c r="D1831" s="48" t="s">
        <v>547</v>
      </c>
      <c r="E1831" s="32" t="s">
        <v>550</v>
      </c>
      <c r="F1831" s="32"/>
      <c r="G1831" s="32"/>
      <c r="H1831" s="40">
        <f>H1816</f>
        <v>54000</v>
      </c>
      <c r="I1831" s="51">
        <f>+C1831*H1831</f>
        <v>1890.0000000000002</v>
      </c>
      <c r="J1831" s="45"/>
    </row>
    <row r="1832" spans="1:10" ht="15">
      <c r="A1832" s="32"/>
      <c r="B1832" s="337"/>
      <c r="C1832" s="126">
        <v>0.105</v>
      </c>
      <c r="D1832" s="48" t="s">
        <v>547</v>
      </c>
      <c r="E1832" s="32" t="s">
        <v>551</v>
      </c>
      <c r="F1832" s="32"/>
      <c r="G1832" s="32"/>
      <c r="H1832" s="40">
        <f>H1817</f>
        <v>48000</v>
      </c>
      <c r="I1832" s="51">
        <f>+C1832*H1832</f>
        <v>5040</v>
      </c>
      <c r="J1832" s="45"/>
    </row>
    <row r="1833" spans="1:10" ht="15">
      <c r="A1833" s="32"/>
      <c r="B1833" s="337"/>
      <c r="C1833" s="126"/>
      <c r="D1833" s="48"/>
      <c r="E1833" s="32"/>
      <c r="F1833" s="32"/>
      <c r="G1833" s="32"/>
      <c r="H1833" s="431" t="s">
        <v>1117</v>
      </c>
      <c r="I1833" s="139">
        <f>SUM(I1829:I1832)</f>
        <v>100380</v>
      </c>
      <c r="J1833" s="45"/>
    </row>
    <row r="1834" spans="1:10" ht="6" customHeight="1">
      <c r="A1834" s="32"/>
      <c r="B1834" s="337"/>
      <c r="C1834" s="126"/>
      <c r="D1834" s="48"/>
      <c r="E1834" s="32"/>
      <c r="F1834" s="32"/>
      <c r="G1834" s="32"/>
      <c r="H1834" s="40"/>
      <c r="I1834" s="51"/>
      <c r="J1834" s="45"/>
    </row>
    <row r="1835" spans="1:10" ht="15.75" customHeight="1">
      <c r="A1835" s="32"/>
      <c r="B1835" s="337"/>
      <c r="C1835" s="126"/>
      <c r="D1835" s="48"/>
      <c r="E1835" s="32"/>
      <c r="F1835" s="32"/>
      <c r="G1835" s="32"/>
      <c r="H1835" s="431" t="s">
        <v>1120</v>
      </c>
      <c r="I1835" s="432">
        <f>ROUNDDOWN(J1835,)</f>
        <v>1256453</v>
      </c>
      <c r="J1835" s="139">
        <f>SUM(I1824:I1833)/2</f>
        <v>1256453.8</v>
      </c>
    </row>
    <row r="1836" spans="1:10" ht="7.5" customHeight="1">
      <c r="A1836" s="55"/>
      <c r="C1836" s="126"/>
      <c r="D1836" s="55"/>
      <c r="E1836" s="55"/>
      <c r="F1836" s="55"/>
      <c r="G1836" s="55"/>
      <c r="H1836" s="55"/>
      <c r="I1836" s="55"/>
      <c r="J1836" s="45"/>
    </row>
    <row r="1837" spans="1:10" ht="15">
      <c r="A1837" s="55"/>
      <c r="B1837" s="337" t="s">
        <v>421</v>
      </c>
      <c r="C1837" s="126"/>
      <c r="D1837" s="43"/>
      <c r="E1837" s="44" t="s">
        <v>850</v>
      </c>
      <c r="F1837" s="32"/>
      <c r="G1837" s="32"/>
      <c r="J1837" s="45"/>
    </row>
    <row r="1838" spans="1:10" ht="15">
      <c r="A1838" s="55"/>
      <c r="B1838" s="337"/>
      <c r="C1838" s="362" t="s">
        <v>1404</v>
      </c>
      <c r="D1838" s="43"/>
      <c r="E1838" s="44"/>
      <c r="F1838" s="32"/>
      <c r="G1838" s="32"/>
      <c r="H1838" s="361"/>
      <c r="I1838" s="49"/>
      <c r="J1838" s="45"/>
    </row>
    <row r="1839" spans="1:10" ht="15">
      <c r="A1839" s="55"/>
      <c r="B1839" s="337"/>
      <c r="C1839" s="126">
        <v>1.05</v>
      </c>
      <c r="D1839" s="48" t="s">
        <v>315</v>
      </c>
      <c r="E1839" s="32" t="s">
        <v>851</v>
      </c>
      <c r="F1839" s="32"/>
      <c r="G1839" s="32"/>
      <c r="H1839" s="50">
        <f>+'daftar harga bahan'!F257</f>
        <v>12200</v>
      </c>
      <c r="I1839" s="51">
        <f>+C1839*H1839</f>
        <v>12810</v>
      </c>
      <c r="J1839" s="45"/>
    </row>
    <row r="1840" spans="1:10" ht="15">
      <c r="A1840" s="55"/>
      <c r="B1840" s="337"/>
      <c r="C1840" s="126">
        <v>0.015</v>
      </c>
      <c r="D1840" s="48" t="s">
        <v>315</v>
      </c>
      <c r="E1840" s="32" t="s">
        <v>658</v>
      </c>
      <c r="F1840" s="32"/>
      <c r="G1840" s="32"/>
      <c r="H1840" s="50">
        <f>'daftar harga bahan'!F270</f>
        <v>20000</v>
      </c>
      <c r="I1840" s="51">
        <f>+C1840*H1840</f>
        <v>300</v>
      </c>
      <c r="J1840" s="45"/>
    </row>
    <row r="1841" spans="1:10" ht="15">
      <c r="A1841" s="55"/>
      <c r="B1841" s="337"/>
      <c r="C1841" s="126"/>
      <c r="D1841" s="48"/>
      <c r="E1841" s="32"/>
      <c r="F1841" s="32"/>
      <c r="G1841" s="32"/>
      <c r="H1841" s="431" t="s">
        <v>1115</v>
      </c>
      <c r="I1841" s="139">
        <f>SUM(I1839:I1840)</f>
        <v>13110</v>
      </c>
      <c r="J1841" s="45"/>
    </row>
    <row r="1842" spans="1:10" ht="15">
      <c r="A1842" s="55"/>
      <c r="B1842" s="337"/>
      <c r="C1842" s="434" t="s">
        <v>1116</v>
      </c>
      <c r="D1842" s="48"/>
      <c r="E1842" s="32"/>
      <c r="F1842" s="32"/>
      <c r="G1842" s="32"/>
      <c r="H1842" s="40"/>
      <c r="I1842" s="51"/>
      <c r="J1842" s="45"/>
    </row>
    <row r="1843" spans="1:10" ht="15">
      <c r="A1843" s="55"/>
      <c r="B1843" s="337"/>
      <c r="C1843" s="126">
        <v>0.007</v>
      </c>
      <c r="D1843" s="48" t="s">
        <v>547</v>
      </c>
      <c r="E1843" s="32" t="s">
        <v>549</v>
      </c>
      <c r="F1843" s="32"/>
      <c r="G1843" s="32"/>
      <c r="H1843" s="40">
        <f>H1829</f>
        <v>36000</v>
      </c>
      <c r="I1843" s="51">
        <f>+C1843*H1843</f>
        <v>252</v>
      </c>
      <c r="J1843" s="45"/>
    </row>
    <row r="1844" spans="1:10" ht="15">
      <c r="A1844" s="55"/>
      <c r="B1844" s="337"/>
      <c r="C1844" s="126">
        <v>0.007</v>
      </c>
      <c r="D1844" s="48" t="s">
        <v>547</v>
      </c>
      <c r="E1844" s="32" t="s">
        <v>697</v>
      </c>
      <c r="F1844" s="32"/>
      <c r="G1844" s="32"/>
      <c r="H1844" s="40">
        <f>'Daft.Upah'!F15</f>
        <v>51000</v>
      </c>
      <c r="I1844" s="51">
        <f>+C1844*H1844</f>
        <v>357</v>
      </c>
      <c r="J1844" s="45"/>
    </row>
    <row r="1845" spans="1:10" ht="15">
      <c r="A1845" s="55"/>
      <c r="B1845" s="337"/>
      <c r="C1845" s="126">
        <v>0.0007</v>
      </c>
      <c r="D1845" s="48" t="s">
        <v>547</v>
      </c>
      <c r="E1845" s="32" t="s">
        <v>550</v>
      </c>
      <c r="F1845" s="32"/>
      <c r="G1845" s="32"/>
      <c r="H1845" s="40">
        <f>'Daft.Upah'!F28</f>
        <v>54000</v>
      </c>
      <c r="I1845" s="51">
        <f>+C1845*H1845</f>
        <v>37.8</v>
      </c>
      <c r="J1845" s="45"/>
    </row>
    <row r="1846" spans="1:10" ht="15">
      <c r="A1846" s="55"/>
      <c r="B1846" s="337"/>
      <c r="C1846" s="126">
        <v>0.0004</v>
      </c>
      <c r="D1846" s="48" t="s">
        <v>547</v>
      </c>
      <c r="E1846" s="32" t="s">
        <v>551</v>
      </c>
      <c r="F1846" s="32"/>
      <c r="G1846" s="32"/>
      <c r="H1846" s="40">
        <f>H1832</f>
        <v>48000</v>
      </c>
      <c r="I1846" s="51">
        <f>+C1846*H1846</f>
        <v>19.2</v>
      </c>
      <c r="J1846" s="45"/>
    </row>
    <row r="1847" spans="1:10" ht="15">
      <c r="A1847" s="55"/>
      <c r="B1847" s="337"/>
      <c r="C1847" s="126"/>
      <c r="D1847" s="48"/>
      <c r="E1847" s="32"/>
      <c r="F1847" s="32"/>
      <c r="G1847" s="32"/>
      <c r="H1847" s="431" t="s">
        <v>1117</v>
      </c>
      <c r="I1847" s="139">
        <f>SUM(I1843:I1846)</f>
        <v>666</v>
      </c>
      <c r="J1847" s="45"/>
    </row>
    <row r="1848" spans="1:10" ht="4.5" customHeight="1">
      <c r="A1848" s="55"/>
      <c r="B1848" s="337"/>
      <c r="C1848" s="126"/>
      <c r="D1848" s="48"/>
      <c r="E1848" s="32"/>
      <c r="F1848" s="32"/>
      <c r="G1848" s="32"/>
      <c r="H1848" s="40"/>
      <c r="I1848" s="51"/>
      <c r="J1848" s="45"/>
    </row>
    <row r="1849" spans="1:10" ht="15">
      <c r="A1849" s="55"/>
      <c r="B1849" s="337"/>
      <c r="C1849" s="126"/>
      <c r="D1849" s="48"/>
      <c r="E1849" s="32"/>
      <c r="F1849" s="32"/>
      <c r="G1849" s="32"/>
      <c r="H1849" s="431" t="s">
        <v>1121</v>
      </c>
      <c r="I1849" s="139">
        <f>SUM(I1839:I1847)/2</f>
        <v>13776</v>
      </c>
      <c r="J1849" s="45"/>
    </row>
    <row r="1850" spans="1:10" ht="6.75" customHeight="1" thickBot="1">
      <c r="A1850" s="55"/>
      <c r="B1850" s="337"/>
      <c r="C1850" s="126"/>
      <c r="D1850" s="32"/>
      <c r="E1850" s="32"/>
      <c r="F1850" s="32"/>
      <c r="G1850" s="32"/>
      <c r="H1850" s="40"/>
      <c r="I1850" s="32"/>
      <c r="J1850" s="45"/>
    </row>
    <row r="1851" spans="1:10" ht="15.75" thickBot="1">
      <c r="A1851" s="55"/>
      <c r="B1851" s="337" t="s">
        <v>624</v>
      </c>
      <c r="C1851" s="126" t="s">
        <v>848</v>
      </c>
      <c r="D1851" s="138"/>
      <c r="E1851" s="339"/>
      <c r="F1851" s="32"/>
      <c r="G1851" s="362" t="s">
        <v>258</v>
      </c>
      <c r="H1851" s="363">
        <v>110</v>
      </c>
      <c r="I1851" s="53">
        <f>I1849*H1851</f>
        <v>1515360</v>
      </c>
      <c r="J1851" s="45"/>
    </row>
    <row r="1852" spans="1:10" ht="15.75" thickBot="1">
      <c r="A1852" s="55"/>
      <c r="B1852" s="337" t="s">
        <v>625</v>
      </c>
      <c r="C1852" s="126" t="s">
        <v>849</v>
      </c>
      <c r="D1852" s="138"/>
      <c r="E1852" s="339"/>
      <c r="F1852" s="32"/>
      <c r="G1852" s="362" t="s">
        <v>258</v>
      </c>
      <c r="H1852" s="363">
        <v>125</v>
      </c>
      <c r="I1852" s="53">
        <f>I1849*H1852</f>
        <v>1722000</v>
      </c>
      <c r="J1852" s="45"/>
    </row>
    <row r="1853" spans="1:10" ht="15">
      <c r="A1853" s="55"/>
      <c r="B1853" s="337"/>
      <c r="C1853" s="126"/>
      <c r="D1853" s="32"/>
      <c r="E1853" s="32"/>
      <c r="F1853" s="32"/>
      <c r="G1853" s="32"/>
      <c r="H1853" s="40"/>
      <c r="I1853" s="32"/>
      <c r="J1853" s="45"/>
    </row>
    <row r="1854" spans="1:10" ht="15">
      <c r="A1854" s="55"/>
      <c r="B1854" s="337" t="s">
        <v>422</v>
      </c>
      <c r="C1854" s="126"/>
      <c r="D1854" s="43"/>
      <c r="E1854" s="44" t="s">
        <v>858</v>
      </c>
      <c r="F1854" s="32"/>
      <c r="G1854" s="32"/>
      <c r="H1854" s="40"/>
      <c r="I1854" s="45"/>
      <c r="J1854" s="45"/>
    </row>
    <row r="1855" spans="1:10" ht="15">
      <c r="A1855" s="55"/>
      <c r="B1855" s="337"/>
      <c r="C1855" s="362" t="s">
        <v>1404</v>
      </c>
      <c r="D1855" s="43"/>
      <c r="E1855" s="44"/>
      <c r="F1855" s="32"/>
      <c r="G1855" s="32"/>
      <c r="H1855" s="40"/>
      <c r="I1855" s="49"/>
      <c r="J1855" s="45"/>
    </row>
    <row r="1856" spans="1:10" ht="15">
      <c r="A1856" s="55"/>
      <c r="B1856" s="337"/>
      <c r="C1856" s="126">
        <v>1.05</v>
      </c>
      <c r="D1856" s="48" t="s">
        <v>315</v>
      </c>
      <c r="E1856" s="32" t="s">
        <v>783</v>
      </c>
      <c r="F1856" s="32"/>
      <c r="G1856" s="32"/>
      <c r="H1856" s="50">
        <f>+'daftar harga bahan'!F258</f>
        <v>20400</v>
      </c>
      <c r="I1856" s="51">
        <f>+C1856*H1856</f>
        <v>21420</v>
      </c>
      <c r="J1856" s="45"/>
    </row>
    <row r="1857" spans="1:10" ht="15">
      <c r="A1857" s="55"/>
      <c r="B1857" s="337"/>
      <c r="C1857" s="126">
        <v>0.01</v>
      </c>
      <c r="D1857" s="48" t="s">
        <v>315</v>
      </c>
      <c r="E1857" s="32" t="s">
        <v>658</v>
      </c>
      <c r="F1857" s="32"/>
      <c r="G1857" s="32"/>
      <c r="H1857" s="50">
        <f>+H1840</f>
        <v>20000</v>
      </c>
      <c r="I1857" s="51">
        <f>+C1857*H1857</f>
        <v>200</v>
      </c>
      <c r="J1857" s="45"/>
    </row>
    <row r="1858" spans="1:10" ht="15">
      <c r="A1858" s="55"/>
      <c r="B1858" s="337"/>
      <c r="C1858" s="126"/>
      <c r="D1858" s="48"/>
      <c r="E1858" s="32"/>
      <c r="F1858" s="32"/>
      <c r="G1858" s="32"/>
      <c r="H1858" s="431" t="s">
        <v>1115</v>
      </c>
      <c r="I1858" s="139">
        <f>SUM(I1856:I1857)</f>
        <v>21620</v>
      </c>
      <c r="J1858" s="45"/>
    </row>
    <row r="1859" spans="1:10" ht="15">
      <c r="A1859" s="55"/>
      <c r="B1859" s="337"/>
      <c r="C1859" s="434" t="s">
        <v>1116</v>
      </c>
      <c r="D1859" s="48"/>
      <c r="E1859" s="32"/>
      <c r="F1859" s="32"/>
      <c r="G1859" s="32"/>
      <c r="H1859" s="40"/>
      <c r="I1859" s="51"/>
      <c r="J1859" s="45"/>
    </row>
    <row r="1860" spans="1:10" ht="15">
      <c r="A1860" s="55"/>
      <c r="B1860" s="337"/>
      <c r="C1860" s="126">
        <v>0.005</v>
      </c>
      <c r="D1860" s="48" t="s">
        <v>547</v>
      </c>
      <c r="E1860" s="32" t="s">
        <v>549</v>
      </c>
      <c r="F1860" s="32"/>
      <c r="G1860" s="32"/>
      <c r="H1860" s="40">
        <f>+H1843</f>
        <v>36000</v>
      </c>
      <c r="I1860" s="51">
        <f>+C1860*H1860</f>
        <v>180</v>
      </c>
      <c r="J1860" s="45"/>
    </row>
    <row r="1861" spans="1:10" ht="15">
      <c r="A1861" s="55"/>
      <c r="B1861" s="337"/>
      <c r="C1861" s="126">
        <v>0.005</v>
      </c>
      <c r="D1861" s="48" t="s">
        <v>547</v>
      </c>
      <c r="E1861" s="32" t="s">
        <v>697</v>
      </c>
      <c r="F1861" s="32"/>
      <c r="G1861" s="32"/>
      <c r="H1861" s="40">
        <f>+H1844</f>
        <v>51000</v>
      </c>
      <c r="I1861" s="51">
        <f>+C1861*H1861</f>
        <v>255</v>
      </c>
      <c r="J1861" s="45"/>
    </row>
    <row r="1862" spans="1:10" ht="15">
      <c r="A1862" s="55"/>
      <c r="B1862" s="337"/>
      <c r="C1862" s="126">
        <v>0.0005</v>
      </c>
      <c r="D1862" s="48" t="s">
        <v>547</v>
      </c>
      <c r="E1862" s="32" t="s">
        <v>550</v>
      </c>
      <c r="F1862" s="32"/>
      <c r="G1862" s="32"/>
      <c r="H1862" s="40">
        <f>+H1845</f>
        <v>54000</v>
      </c>
      <c r="I1862" s="51">
        <f>+C1862*H1862</f>
        <v>27</v>
      </c>
      <c r="J1862" s="45"/>
    </row>
    <row r="1863" spans="1:10" ht="15">
      <c r="A1863" s="55"/>
      <c r="B1863" s="337"/>
      <c r="C1863" s="126">
        <v>0.0003</v>
      </c>
      <c r="D1863" s="48" t="s">
        <v>547</v>
      </c>
      <c r="E1863" s="32" t="s">
        <v>551</v>
      </c>
      <c r="F1863" s="32"/>
      <c r="G1863" s="32"/>
      <c r="H1863" s="40">
        <f>+H1846</f>
        <v>48000</v>
      </c>
      <c r="I1863" s="51">
        <f>+C1863*H1863</f>
        <v>14.399999999999999</v>
      </c>
      <c r="J1863" s="45"/>
    </row>
    <row r="1864" spans="1:10" ht="15">
      <c r="A1864" s="55"/>
      <c r="B1864" s="337"/>
      <c r="C1864" s="126"/>
      <c r="D1864" s="48"/>
      <c r="E1864" s="32"/>
      <c r="F1864" s="32"/>
      <c r="G1864" s="32"/>
      <c r="H1864" s="431" t="s">
        <v>1117</v>
      </c>
      <c r="I1864" s="139">
        <f>SUM(I1860:I1863)</f>
        <v>476.4</v>
      </c>
      <c r="J1864" s="45"/>
    </row>
    <row r="1865" spans="1:10" ht="5.25" customHeight="1">
      <c r="A1865" s="55"/>
      <c r="B1865" s="337"/>
      <c r="C1865" s="126"/>
      <c r="D1865" s="48"/>
      <c r="E1865" s="32"/>
      <c r="F1865" s="32"/>
      <c r="G1865" s="32"/>
      <c r="H1865" s="40"/>
      <c r="I1865" s="51"/>
      <c r="J1865" s="45"/>
    </row>
    <row r="1866" spans="1:10" ht="16.5" customHeight="1">
      <c r="A1866" s="55"/>
      <c r="B1866" s="337"/>
      <c r="C1866" s="126"/>
      <c r="D1866" s="48"/>
      <c r="E1866" s="32"/>
      <c r="F1866" s="32"/>
      <c r="G1866" s="32"/>
      <c r="H1866" s="431" t="s">
        <v>1120</v>
      </c>
      <c r="I1866" s="432">
        <f>ROUNDDOWN(J1866,)</f>
        <v>22096</v>
      </c>
      <c r="J1866" s="139">
        <f>SUM(I1856:I1864)/2</f>
        <v>22096.4</v>
      </c>
    </row>
    <row r="1867" spans="1:10" ht="4.5" customHeight="1">
      <c r="A1867" s="55"/>
      <c r="B1867" s="337"/>
      <c r="C1867" s="126"/>
      <c r="D1867" s="32"/>
      <c r="E1867" s="32"/>
      <c r="F1867" s="32"/>
      <c r="G1867" s="32"/>
      <c r="H1867" s="40"/>
      <c r="I1867" s="32"/>
      <c r="J1867" s="45"/>
    </row>
    <row r="1868" spans="1:10" ht="15">
      <c r="A1868" s="32"/>
      <c r="B1868" s="337" t="s">
        <v>423</v>
      </c>
      <c r="C1868" s="126"/>
      <c r="D1868" s="43"/>
      <c r="E1868" s="44" t="s">
        <v>859</v>
      </c>
      <c r="F1868" s="32"/>
      <c r="G1868" s="32"/>
      <c r="H1868" s="40"/>
      <c r="I1868" s="45"/>
      <c r="J1868" s="45"/>
    </row>
    <row r="1869" spans="1:10" ht="15">
      <c r="A1869" s="32"/>
      <c r="B1869" s="337"/>
      <c r="C1869" s="362" t="s">
        <v>1404</v>
      </c>
      <c r="D1869" s="43"/>
      <c r="E1869" s="44"/>
      <c r="F1869" s="32"/>
      <c r="G1869" s="32"/>
      <c r="H1869" s="40"/>
      <c r="I1869" s="49"/>
      <c r="J1869" s="45"/>
    </row>
    <row r="1870" spans="1:10" ht="15">
      <c r="A1870" s="32"/>
      <c r="B1870" s="337"/>
      <c r="C1870" s="126">
        <v>0.04</v>
      </c>
      <c r="D1870" s="48" t="s">
        <v>916</v>
      </c>
      <c r="E1870" s="32" t="s">
        <v>1460</v>
      </c>
      <c r="F1870" s="32"/>
      <c r="G1870" s="32"/>
      <c r="H1870" s="50">
        <f>'daftar harga bahan'!F201</f>
        <v>2269000</v>
      </c>
      <c r="I1870" s="51">
        <f>+C1870*H1870</f>
        <v>90760</v>
      </c>
      <c r="J1870" s="45"/>
    </row>
    <row r="1871" spans="1:10" ht="15">
      <c r="A1871" s="32"/>
      <c r="B1871" s="337"/>
      <c r="C1871" s="126">
        <v>0.3</v>
      </c>
      <c r="D1871" s="48" t="s">
        <v>315</v>
      </c>
      <c r="E1871" s="32" t="s">
        <v>1457</v>
      </c>
      <c r="F1871" s="32"/>
      <c r="G1871" s="32"/>
      <c r="H1871" s="50">
        <f>+'daftar harga bahan'!F426</f>
        <v>17500</v>
      </c>
      <c r="I1871" s="51">
        <f>+C1871*H1871</f>
        <v>5250</v>
      </c>
      <c r="J1871" s="45"/>
    </row>
    <row r="1872" spans="1:10" ht="15">
      <c r="A1872" s="32"/>
      <c r="B1872" s="337"/>
      <c r="C1872" s="126">
        <v>0.1</v>
      </c>
      <c r="D1872" s="48" t="s">
        <v>780</v>
      </c>
      <c r="E1872" s="32" t="s">
        <v>784</v>
      </c>
      <c r="F1872" s="32"/>
      <c r="G1872" s="32"/>
      <c r="H1872" s="50">
        <f>+'daftar harga bahan'!F517</f>
        <v>24200</v>
      </c>
      <c r="I1872" s="51">
        <f>+C1872*H1872</f>
        <v>2420</v>
      </c>
      <c r="J1872" s="45"/>
    </row>
    <row r="1873" spans="1:10" ht="15">
      <c r="A1873" s="32"/>
      <c r="B1873" s="337"/>
      <c r="C1873" s="126"/>
      <c r="D1873" s="48"/>
      <c r="E1873" s="32"/>
      <c r="F1873" s="32"/>
      <c r="G1873" s="32"/>
      <c r="H1873" s="431" t="s">
        <v>1115</v>
      </c>
      <c r="I1873" s="139">
        <f>SUM(I1870:I1872)</f>
        <v>98430</v>
      </c>
      <c r="J1873" s="45"/>
    </row>
    <row r="1874" spans="1:10" ht="15">
      <c r="A1874" s="32"/>
      <c r="B1874" s="337"/>
      <c r="C1874" s="434" t="s">
        <v>1116</v>
      </c>
      <c r="D1874" s="48"/>
      <c r="E1874" s="32"/>
      <c r="F1874" s="32"/>
      <c r="G1874" s="32"/>
      <c r="H1874" s="40"/>
      <c r="I1874" s="32"/>
      <c r="J1874" s="45"/>
    </row>
    <row r="1875" spans="1:10" ht="15">
      <c r="A1875" s="55"/>
      <c r="B1875" s="337"/>
      <c r="C1875" s="126">
        <v>0.52</v>
      </c>
      <c r="D1875" s="48" t="s">
        <v>547</v>
      </c>
      <c r="E1875" s="32" t="s">
        <v>549</v>
      </c>
      <c r="F1875" s="32"/>
      <c r="G1875" s="32"/>
      <c r="H1875" s="40">
        <f>H1860</f>
        <v>36000</v>
      </c>
      <c r="I1875" s="51">
        <f>+C1875*H1875</f>
        <v>18720</v>
      </c>
      <c r="J1875" s="45"/>
    </row>
    <row r="1876" spans="1:10" ht="15">
      <c r="A1876" s="32"/>
      <c r="B1876" s="337"/>
      <c r="C1876" s="126">
        <v>0.26</v>
      </c>
      <c r="D1876" s="48" t="s">
        <v>547</v>
      </c>
      <c r="E1876" s="32" t="s">
        <v>548</v>
      </c>
      <c r="F1876" s="32"/>
      <c r="G1876" s="32"/>
      <c r="H1876" s="40">
        <f>'Daft.Upah'!F13</f>
        <v>51000</v>
      </c>
      <c r="I1876" s="51">
        <f>+C1876*H1876</f>
        <v>13260</v>
      </c>
      <c r="J1876" s="45"/>
    </row>
    <row r="1877" spans="1:10" ht="15">
      <c r="A1877" s="32"/>
      <c r="B1877" s="337"/>
      <c r="C1877" s="126">
        <v>0.026</v>
      </c>
      <c r="D1877" s="48" t="s">
        <v>547</v>
      </c>
      <c r="E1877" s="32" t="s">
        <v>550</v>
      </c>
      <c r="F1877" s="32"/>
      <c r="G1877" s="32"/>
      <c r="H1877" s="40">
        <f>'Daft.Upah'!F31</f>
        <v>54000</v>
      </c>
      <c r="I1877" s="51">
        <f>+C1877*H1877</f>
        <v>1404</v>
      </c>
      <c r="J1877" s="45"/>
    </row>
    <row r="1878" spans="1:10" ht="15">
      <c r="A1878" s="32"/>
      <c r="B1878" s="337"/>
      <c r="C1878" s="126">
        <v>0.026</v>
      </c>
      <c r="D1878" s="48" t="s">
        <v>547</v>
      </c>
      <c r="E1878" s="32" t="s">
        <v>551</v>
      </c>
      <c r="F1878" s="32"/>
      <c r="G1878" s="32"/>
      <c r="H1878" s="40">
        <f>'Daft.Upah'!F34</f>
        <v>48000</v>
      </c>
      <c r="I1878" s="51">
        <f>+C1878*H1878</f>
        <v>1248</v>
      </c>
      <c r="J1878" s="45"/>
    </row>
    <row r="1879" spans="1:10" ht="15">
      <c r="A1879" s="32"/>
      <c r="B1879" s="337"/>
      <c r="C1879" s="126"/>
      <c r="D1879" s="48"/>
      <c r="E1879" s="32"/>
      <c r="F1879" s="32"/>
      <c r="G1879" s="32"/>
      <c r="H1879" s="431" t="s">
        <v>1117</v>
      </c>
      <c r="I1879" s="139">
        <f>SUM(I1875:I1878)</f>
        <v>34632</v>
      </c>
      <c r="J1879" s="45"/>
    </row>
    <row r="1880" spans="1:10" ht="6.75" customHeight="1">
      <c r="A1880" s="32"/>
      <c r="B1880" s="337"/>
      <c r="C1880" s="126"/>
      <c r="D1880" s="48"/>
      <c r="E1880" s="32"/>
      <c r="F1880" s="32"/>
      <c r="G1880" s="32"/>
      <c r="H1880" s="40"/>
      <c r="I1880" s="51"/>
      <c r="J1880" s="45"/>
    </row>
    <row r="1881" spans="1:10" ht="15">
      <c r="A1881" s="32"/>
      <c r="B1881" s="337"/>
      <c r="C1881" s="126"/>
      <c r="D1881" s="48"/>
      <c r="E1881" s="32"/>
      <c r="F1881" s="32"/>
      <c r="G1881" s="32"/>
      <c r="H1881" s="431" t="s">
        <v>1120</v>
      </c>
      <c r="I1881" s="139">
        <f>SUM(I1870:I1879)/2</f>
        <v>133062</v>
      </c>
      <c r="J1881" s="45"/>
    </row>
    <row r="1882" spans="1:10" ht="7.5" customHeight="1">
      <c r="A1882" s="32"/>
      <c r="B1882" s="337"/>
      <c r="C1882" s="150"/>
      <c r="D1882" s="48"/>
      <c r="E1882" s="32"/>
      <c r="F1882" s="32"/>
      <c r="G1882" s="32"/>
      <c r="H1882" s="40"/>
      <c r="I1882" s="32"/>
      <c r="J1882" s="45"/>
    </row>
    <row r="1883" spans="1:10" ht="15" customHeight="1">
      <c r="A1883" s="32"/>
      <c r="B1883" s="337" t="s">
        <v>1458</v>
      </c>
      <c r="C1883" s="126"/>
      <c r="D1883" s="43"/>
      <c r="E1883" s="44" t="s">
        <v>1459</v>
      </c>
      <c r="F1883" s="32"/>
      <c r="G1883" s="32"/>
      <c r="H1883" s="40"/>
      <c r="I1883" s="45"/>
      <c r="J1883" s="45"/>
    </row>
    <row r="1884" spans="1:10" ht="15" customHeight="1">
      <c r="A1884" s="32"/>
      <c r="B1884" s="337"/>
      <c r="C1884" s="362" t="s">
        <v>1404</v>
      </c>
      <c r="D1884" s="43"/>
      <c r="E1884" s="44"/>
      <c r="F1884" s="32"/>
      <c r="G1884" s="32"/>
      <c r="H1884" s="40"/>
      <c r="I1884" s="49"/>
      <c r="J1884" s="45"/>
    </row>
    <row r="1885" spans="1:10" ht="15" customHeight="1">
      <c r="A1885" s="32"/>
      <c r="B1885" s="337"/>
      <c r="C1885" s="126">
        <v>0.3996</v>
      </c>
      <c r="D1885" s="48" t="s">
        <v>916</v>
      </c>
      <c r="E1885" s="32" t="s">
        <v>1460</v>
      </c>
      <c r="F1885" s="32"/>
      <c r="G1885" s="32"/>
      <c r="H1885" s="50">
        <f>'daftar harga bahan'!F201</f>
        <v>2269000</v>
      </c>
      <c r="I1885" s="51">
        <f>+C1885*H1885</f>
        <v>906692.4</v>
      </c>
      <c r="J1885" s="45"/>
    </row>
    <row r="1886" spans="1:10" ht="15" customHeight="1">
      <c r="A1886" s="32"/>
      <c r="B1886" s="337"/>
      <c r="C1886" s="126">
        <v>0.4</v>
      </c>
      <c r="D1886" s="48" t="s">
        <v>315</v>
      </c>
      <c r="E1886" s="32" t="s">
        <v>1457</v>
      </c>
      <c r="F1886" s="32"/>
      <c r="G1886" s="32"/>
      <c r="H1886" s="50">
        <f>'daftar harga bahan'!F426</f>
        <v>17500</v>
      </c>
      <c r="I1886" s="51">
        <f>+C1886*H1886</f>
        <v>7000</v>
      </c>
      <c r="J1886" s="45"/>
    </row>
    <row r="1887" spans="1:10" ht="15" customHeight="1">
      <c r="A1887" s="32"/>
      <c r="B1887" s="337"/>
      <c r="C1887" s="126"/>
      <c r="D1887" s="48"/>
      <c r="E1887" s="32"/>
      <c r="F1887" s="32"/>
      <c r="G1887" s="32"/>
      <c r="H1887" s="431" t="s">
        <v>1115</v>
      </c>
      <c r="I1887" s="139">
        <f>SUM(I1885:I1886)</f>
        <v>913692.4</v>
      </c>
      <c r="J1887" s="45"/>
    </row>
    <row r="1888" spans="1:10" ht="15" customHeight="1">
      <c r="A1888" s="32"/>
      <c r="B1888" s="337"/>
      <c r="C1888" s="434" t="s">
        <v>1116</v>
      </c>
      <c r="D1888" s="48"/>
      <c r="E1888" s="32"/>
      <c r="F1888" s="32"/>
      <c r="G1888" s="32"/>
      <c r="H1888" s="40"/>
      <c r="I1888" s="32"/>
      <c r="J1888" s="45"/>
    </row>
    <row r="1889" spans="1:10" ht="15" customHeight="1">
      <c r="A1889" s="32"/>
      <c r="B1889" s="337"/>
      <c r="C1889" s="126">
        <v>0.3</v>
      </c>
      <c r="D1889" s="48" t="s">
        <v>547</v>
      </c>
      <c r="E1889" s="32" t="s">
        <v>549</v>
      </c>
      <c r="F1889" s="32"/>
      <c r="G1889" s="32"/>
      <c r="H1889" s="40">
        <f>H1875</f>
        <v>36000</v>
      </c>
      <c r="I1889" s="51">
        <f>+C1889*H1889</f>
        <v>10800</v>
      </c>
      <c r="J1889" s="45"/>
    </row>
    <row r="1890" spans="1:10" ht="15" customHeight="1">
      <c r="A1890" s="32"/>
      <c r="B1890" s="337"/>
      <c r="C1890" s="126">
        <v>0.5</v>
      </c>
      <c r="D1890" s="48" t="s">
        <v>547</v>
      </c>
      <c r="E1890" s="32" t="s">
        <v>548</v>
      </c>
      <c r="F1890" s="32"/>
      <c r="G1890" s="32"/>
      <c r="H1890" s="40">
        <f>'Daft.Upah'!F17</f>
        <v>51000</v>
      </c>
      <c r="I1890" s="51">
        <f>+C1890*H1890</f>
        <v>25500</v>
      </c>
      <c r="J1890" s="45"/>
    </row>
    <row r="1891" spans="1:10" ht="15" customHeight="1">
      <c r="A1891" s="32"/>
      <c r="B1891" s="337"/>
      <c r="C1891" s="126">
        <v>0.05</v>
      </c>
      <c r="D1891" s="48" t="s">
        <v>547</v>
      </c>
      <c r="E1891" s="32" t="s">
        <v>550</v>
      </c>
      <c r="F1891" s="32"/>
      <c r="G1891" s="32"/>
      <c r="H1891" s="40">
        <f>'Daft.Upah'!F31</f>
        <v>54000</v>
      </c>
      <c r="I1891" s="51">
        <f>+C1891*H1891</f>
        <v>2700</v>
      </c>
      <c r="J1891" s="45"/>
    </row>
    <row r="1892" spans="1:10" ht="15" customHeight="1">
      <c r="A1892" s="32"/>
      <c r="B1892" s="337"/>
      <c r="C1892" s="126">
        <v>0.01</v>
      </c>
      <c r="D1892" s="48" t="s">
        <v>547</v>
      </c>
      <c r="E1892" s="32" t="s">
        <v>551</v>
      </c>
      <c r="F1892" s="32"/>
      <c r="G1892" s="32"/>
      <c r="H1892" s="40">
        <f>'Daft.Upah'!F34</f>
        <v>48000</v>
      </c>
      <c r="I1892" s="51">
        <f>+C1892*H1892</f>
        <v>480</v>
      </c>
      <c r="J1892" s="45"/>
    </row>
    <row r="1893" spans="1:10" ht="15" customHeight="1">
      <c r="A1893" s="32"/>
      <c r="B1893" s="337"/>
      <c r="C1893" s="126"/>
      <c r="D1893" s="48"/>
      <c r="E1893" s="32"/>
      <c r="F1893" s="32"/>
      <c r="G1893" s="32"/>
      <c r="H1893" s="431" t="s">
        <v>1117</v>
      </c>
      <c r="I1893" s="139">
        <f>SUM(I1889:I1892)</f>
        <v>39480</v>
      </c>
      <c r="J1893" s="45"/>
    </row>
    <row r="1894" spans="1:10" ht="15" customHeight="1">
      <c r="A1894" s="32"/>
      <c r="B1894" s="337"/>
      <c r="C1894" s="126"/>
      <c r="D1894" s="48"/>
      <c r="E1894" s="32"/>
      <c r="F1894" s="32"/>
      <c r="G1894" s="32"/>
      <c r="H1894" s="40"/>
      <c r="I1894" s="51"/>
      <c r="J1894" s="45"/>
    </row>
    <row r="1895" spans="1:10" ht="15" customHeight="1">
      <c r="A1895" s="32"/>
      <c r="B1895" s="337"/>
      <c r="C1895" s="126"/>
      <c r="D1895" s="48"/>
      <c r="E1895" s="32"/>
      <c r="F1895" s="32"/>
      <c r="G1895" s="32"/>
      <c r="H1895" s="431" t="s">
        <v>1120</v>
      </c>
      <c r="I1895" s="432">
        <f>ROUNDDOWN(J1895,)</f>
        <v>953172</v>
      </c>
      <c r="J1895" s="139">
        <f>SUM(I1885:I1893)/2</f>
        <v>953172.4</v>
      </c>
    </row>
    <row r="1896" spans="1:10" ht="15">
      <c r="A1896" s="32"/>
      <c r="B1896" s="337" t="s">
        <v>424</v>
      </c>
      <c r="C1896" s="149"/>
      <c r="D1896" s="43"/>
      <c r="E1896" s="44" t="s">
        <v>860</v>
      </c>
      <c r="F1896" s="32"/>
      <c r="G1896" s="32"/>
      <c r="H1896" s="40"/>
      <c r="I1896" s="45"/>
      <c r="J1896" s="45"/>
    </row>
    <row r="1897" spans="1:10" ht="15">
      <c r="A1897" s="32"/>
      <c r="B1897" s="337"/>
      <c r="C1897" s="362" t="s">
        <v>1404</v>
      </c>
      <c r="D1897" s="43"/>
      <c r="E1897" s="44"/>
      <c r="F1897" s="32"/>
      <c r="G1897" s="32"/>
      <c r="H1897" s="40"/>
      <c r="I1897" s="45"/>
      <c r="J1897" s="45"/>
    </row>
    <row r="1898" spans="1:10" ht="15">
      <c r="A1898" s="32"/>
      <c r="B1898" s="337"/>
      <c r="C1898" s="150">
        <v>0.045</v>
      </c>
      <c r="D1898" s="48" t="s">
        <v>916</v>
      </c>
      <c r="E1898" s="32" t="s">
        <v>1460</v>
      </c>
      <c r="F1898" s="32"/>
      <c r="G1898" s="32"/>
      <c r="H1898" s="50">
        <f>H1885</f>
        <v>2269000</v>
      </c>
      <c r="I1898" s="51">
        <f>+C1898*H1898</f>
        <v>102105</v>
      </c>
      <c r="J1898" s="45"/>
    </row>
    <row r="1899" spans="1:10" ht="15">
      <c r="A1899" s="32"/>
      <c r="B1899" s="337"/>
      <c r="C1899" s="150">
        <v>0.3</v>
      </c>
      <c r="D1899" s="48" t="s">
        <v>315</v>
      </c>
      <c r="E1899" s="32" t="s">
        <v>1457</v>
      </c>
      <c r="F1899" s="32"/>
      <c r="G1899" s="32"/>
      <c r="H1899" s="50">
        <f>+'daftar harga bahan'!F426</f>
        <v>17500</v>
      </c>
      <c r="I1899" s="51">
        <f>+C1899*H1899</f>
        <v>5250</v>
      </c>
      <c r="J1899" s="45"/>
    </row>
    <row r="1900" spans="1:10" ht="15">
      <c r="A1900" s="32"/>
      <c r="B1900" s="337"/>
      <c r="C1900" s="150">
        <v>0.1</v>
      </c>
      <c r="D1900" s="48" t="s">
        <v>780</v>
      </c>
      <c r="E1900" s="32" t="s">
        <v>784</v>
      </c>
      <c r="F1900" s="32"/>
      <c r="G1900" s="32"/>
      <c r="H1900" s="50">
        <f>+H1872</f>
        <v>24200</v>
      </c>
      <c r="I1900" s="51">
        <f>+C1900*H1900</f>
        <v>2420</v>
      </c>
      <c r="J1900" s="45"/>
    </row>
    <row r="1901" spans="1:10" ht="15">
      <c r="A1901" s="32"/>
      <c r="B1901" s="337"/>
      <c r="C1901" s="126"/>
      <c r="D1901" s="48"/>
      <c r="E1901" s="32"/>
      <c r="F1901" s="32"/>
      <c r="G1901" s="32"/>
      <c r="H1901" s="431" t="s">
        <v>1115</v>
      </c>
      <c r="I1901" s="139">
        <f>SUM(I1898:I1900)</f>
        <v>109775</v>
      </c>
      <c r="J1901" s="45"/>
    </row>
    <row r="1902" spans="1:10" ht="15">
      <c r="A1902" s="32"/>
      <c r="B1902" s="337"/>
      <c r="C1902" s="434" t="s">
        <v>1116</v>
      </c>
      <c r="D1902" s="48"/>
      <c r="E1902" s="32"/>
      <c r="F1902" s="32"/>
      <c r="G1902" s="32"/>
      <c r="H1902" s="40"/>
      <c r="I1902" s="32"/>
      <c r="J1902" s="45"/>
    </row>
    <row r="1903" spans="1:10" ht="15">
      <c r="A1903" s="32"/>
      <c r="B1903" s="337"/>
      <c r="C1903" s="126">
        <v>0.52</v>
      </c>
      <c r="D1903" s="48" t="s">
        <v>547</v>
      </c>
      <c r="E1903" s="32" t="s">
        <v>549</v>
      </c>
      <c r="F1903" s="32"/>
      <c r="G1903" s="32"/>
      <c r="H1903" s="40">
        <f>+H1875</f>
        <v>36000</v>
      </c>
      <c r="I1903" s="51">
        <f>+C1903*H1903</f>
        <v>18720</v>
      </c>
      <c r="J1903" s="45"/>
    </row>
    <row r="1904" spans="1:10" ht="15">
      <c r="A1904" s="32"/>
      <c r="B1904" s="337"/>
      <c r="C1904" s="126">
        <v>0.26</v>
      </c>
      <c r="D1904" s="48" t="s">
        <v>547</v>
      </c>
      <c r="E1904" s="32" t="s">
        <v>548</v>
      </c>
      <c r="F1904" s="32"/>
      <c r="G1904" s="32"/>
      <c r="H1904" s="40">
        <f>+H1876</f>
        <v>51000</v>
      </c>
      <c r="I1904" s="51">
        <f>+C1904*H1904</f>
        <v>13260</v>
      </c>
      <c r="J1904" s="45"/>
    </row>
    <row r="1905" spans="1:10" ht="15">
      <c r="A1905" s="32"/>
      <c r="B1905" s="337"/>
      <c r="C1905" s="126">
        <v>0.026</v>
      </c>
      <c r="D1905" s="48" t="s">
        <v>547</v>
      </c>
      <c r="E1905" s="32" t="s">
        <v>550</v>
      </c>
      <c r="F1905" s="32"/>
      <c r="G1905" s="32"/>
      <c r="H1905" s="40">
        <f>+H1877</f>
        <v>54000</v>
      </c>
      <c r="I1905" s="51">
        <f>+C1905*H1905</f>
        <v>1404</v>
      </c>
      <c r="J1905" s="45"/>
    </row>
    <row r="1906" spans="1:10" ht="15">
      <c r="A1906" s="32"/>
      <c r="B1906" s="337"/>
      <c r="C1906" s="126">
        <v>0.026</v>
      </c>
      <c r="D1906" s="48" t="s">
        <v>547</v>
      </c>
      <c r="E1906" s="32" t="s">
        <v>551</v>
      </c>
      <c r="F1906" s="32"/>
      <c r="G1906" s="32"/>
      <c r="H1906" s="40">
        <f>+H1878</f>
        <v>48000</v>
      </c>
      <c r="I1906" s="51">
        <f>+C1906*H1906</f>
        <v>1248</v>
      </c>
      <c r="J1906" s="45"/>
    </row>
    <row r="1907" spans="1:10" ht="15">
      <c r="A1907" s="32"/>
      <c r="B1907" s="337"/>
      <c r="C1907" s="126"/>
      <c r="D1907" s="48"/>
      <c r="E1907" s="32"/>
      <c r="F1907" s="32"/>
      <c r="G1907" s="32"/>
      <c r="H1907" s="431" t="s">
        <v>1117</v>
      </c>
      <c r="I1907" s="139">
        <f>SUM(I1903:I1906)</f>
        <v>34632</v>
      </c>
      <c r="J1907" s="45"/>
    </row>
    <row r="1908" spans="1:10" ht="7.5" customHeight="1">
      <c r="A1908" s="32"/>
      <c r="B1908" s="337"/>
      <c r="C1908" s="126"/>
      <c r="D1908" s="48"/>
      <c r="E1908" s="32"/>
      <c r="F1908" s="32"/>
      <c r="G1908" s="32"/>
      <c r="H1908" s="40"/>
      <c r="I1908" s="51"/>
      <c r="J1908" s="45"/>
    </row>
    <row r="1909" spans="1:10" ht="15">
      <c r="A1909" s="32"/>
      <c r="B1909" s="337"/>
      <c r="C1909" s="126"/>
      <c r="D1909" s="48"/>
      <c r="E1909" s="32"/>
      <c r="F1909" s="32"/>
      <c r="G1909" s="32"/>
      <c r="H1909" s="431" t="s">
        <v>1120</v>
      </c>
      <c r="I1909" s="139">
        <f>SUM(I1898:I1907)/2</f>
        <v>144407</v>
      </c>
      <c r="J1909" s="45"/>
    </row>
    <row r="1910" spans="1:10" ht="6.75" customHeight="1">
      <c r="A1910" s="32"/>
      <c r="B1910" s="337"/>
      <c r="C1910" s="151"/>
      <c r="D1910" s="68"/>
      <c r="E1910" s="55"/>
      <c r="F1910" s="55"/>
      <c r="G1910" s="55"/>
      <c r="H1910" s="69"/>
      <c r="I1910" s="55"/>
      <c r="J1910" s="45"/>
    </row>
    <row r="1911" spans="1:10" ht="15">
      <c r="A1911" s="32"/>
      <c r="B1911" s="337" t="s">
        <v>425</v>
      </c>
      <c r="C1911" s="149"/>
      <c r="D1911" s="43"/>
      <c r="E1911" s="44" t="s">
        <v>861</v>
      </c>
      <c r="F1911" s="32"/>
      <c r="G1911" s="32"/>
      <c r="H1911" s="40"/>
      <c r="I1911" s="45"/>
      <c r="J1911" s="45"/>
    </row>
    <row r="1912" spans="1:10" ht="15">
      <c r="A1912" s="32"/>
      <c r="B1912" s="337"/>
      <c r="C1912" s="362" t="s">
        <v>1404</v>
      </c>
      <c r="D1912" s="43"/>
      <c r="E1912" s="44"/>
      <c r="F1912" s="32"/>
      <c r="G1912" s="32"/>
      <c r="H1912" s="40"/>
      <c r="I1912" s="45"/>
      <c r="J1912" s="45"/>
    </row>
    <row r="1913" spans="1:10" ht="15">
      <c r="A1913" s="32"/>
      <c r="B1913" s="337"/>
      <c r="C1913" s="150">
        <v>0.04</v>
      </c>
      <c r="D1913" s="48" t="s">
        <v>916</v>
      </c>
      <c r="E1913" s="32" t="s">
        <v>1460</v>
      </c>
      <c r="F1913" s="32"/>
      <c r="G1913" s="32"/>
      <c r="H1913" s="50">
        <f>H1898</f>
        <v>2269000</v>
      </c>
      <c r="I1913" s="51">
        <f aca="true" t="shared" si="6" ref="I1913:I1918">+C1913*H1913</f>
        <v>90760</v>
      </c>
      <c r="J1913" s="45"/>
    </row>
    <row r="1914" spans="1:10" ht="15">
      <c r="A1914" s="32"/>
      <c r="B1914" s="337"/>
      <c r="C1914" s="150">
        <v>0.4</v>
      </c>
      <c r="D1914" s="48" t="s">
        <v>315</v>
      </c>
      <c r="E1914" s="32" t="s">
        <v>1457</v>
      </c>
      <c r="F1914" s="32"/>
      <c r="G1914" s="32"/>
      <c r="H1914" s="50">
        <f>+H1899</f>
        <v>17500</v>
      </c>
      <c r="I1914" s="51">
        <f t="shared" si="6"/>
        <v>7000</v>
      </c>
      <c r="J1914" s="45"/>
    </row>
    <row r="1915" spans="1:10" ht="15">
      <c r="A1915" s="32"/>
      <c r="B1915" s="337"/>
      <c r="C1915" s="150">
        <v>0.2</v>
      </c>
      <c r="D1915" s="48" t="s">
        <v>780</v>
      </c>
      <c r="E1915" s="32" t="s">
        <v>784</v>
      </c>
      <c r="F1915" s="32"/>
      <c r="G1915" s="32"/>
      <c r="H1915" s="50">
        <f>+H1900</f>
        <v>24200</v>
      </c>
      <c r="I1915" s="51">
        <f t="shared" si="6"/>
        <v>4840</v>
      </c>
      <c r="J1915" s="45"/>
    </row>
    <row r="1916" spans="1:10" ht="15">
      <c r="A1916" s="32"/>
      <c r="B1916" s="337"/>
      <c r="C1916" s="150">
        <v>0.015</v>
      </c>
      <c r="D1916" s="48" t="s">
        <v>916</v>
      </c>
      <c r="E1916" s="32" t="s">
        <v>1217</v>
      </c>
      <c r="F1916" s="32"/>
      <c r="G1916" s="32"/>
      <c r="H1916" s="50">
        <f>'daftar harga bahan'!F144</f>
        <v>3609000</v>
      </c>
      <c r="I1916" s="51">
        <f t="shared" si="6"/>
        <v>54135</v>
      </c>
      <c r="J1916" s="45"/>
    </row>
    <row r="1917" spans="1:10" ht="15">
      <c r="A1917" s="32"/>
      <c r="B1917" s="337"/>
      <c r="C1917" s="150">
        <v>0.35</v>
      </c>
      <c r="D1917" s="48" t="s">
        <v>594</v>
      </c>
      <c r="E1917" s="32" t="s">
        <v>1461</v>
      </c>
      <c r="F1917" s="32"/>
      <c r="G1917" s="32"/>
      <c r="H1917" s="50">
        <f>'daftar harga bahan'!F311</f>
        <v>148700</v>
      </c>
      <c r="I1917" s="51">
        <f t="shared" si="6"/>
        <v>52045</v>
      </c>
      <c r="J1917" s="45"/>
    </row>
    <row r="1918" spans="1:10" ht="15">
      <c r="A1918" s="32"/>
      <c r="B1918" s="337"/>
      <c r="C1918" s="150">
        <v>2</v>
      </c>
      <c r="D1918" s="48" t="s">
        <v>314</v>
      </c>
      <c r="E1918" s="32" t="s">
        <v>1462</v>
      </c>
      <c r="F1918" s="32"/>
      <c r="G1918" s="32"/>
      <c r="H1918" s="50">
        <f>'daftar harga bahan'!F200</f>
        <v>39000</v>
      </c>
      <c r="I1918" s="51">
        <f t="shared" si="6"/>
        <v>78000</v>
      </c>
      <c r="J1918" s="45"/>
    </row>
    <row r="1919" spans="1:10" ht="15">
      <c r="A1919" s="32"/>
      <c r="B1919" s="337"/>
      <c r="C1919" s="126"/>
      <c r="D1919" s="48"/>
      <c r="E1919" s="32"/>
      <c r="F1919" s="32"/>
      <c r="G1919" s="32"/>
      <c r="H1919" s="431" t="s">
        <v>1115</v>
      </c>
      <c r="I1919" s="139">
        <f>SUM(I1913:I1918)</f>
        <v>286780</v>
      </c>
      <c r="J1919" s="45"/>
    </row>
    <row r="1920" spans="1:10" ht="15">
      <c r="A1920" s="32"/>
      <c r="B1920" s="337"/>
      <c r="C1920" s="434" t="s">
        <v>1116</v>
      </c>
      <c r="D1920" s="48"/>
      <c r="E1920" s="32"/>
      <c r="F1920" s="32"/>
      <c r="G1920" s="32"/>
      <c r="H1920" s="40"/>
      <c r="I1920" s="32"/>
      <c r="J1920" s="45"/>
    </row>
    <row r="1921" spans="1:10" ht="15">
      <c r="A1921" s="32"/>
      <c r="B1921" s="337"/>
      <c r="C1921" s="126">
        <v>0.66</v>
      </c>
      <c r="D1921" s="48" t="s">
        <v>547</v>
      </c>
      <c r="E1921" s="32" t="s">
        <v>549</v>
      </c>
      <c r="F1921" s="32"/>
      <c r="G1921" s="32"/>
      <c r="H1921" s="40">
        <f>+H1903</f>
        <v>36000</v>
      </c>
      <c r="I1921" s="51">
        <f>+C1921*H1921</f>
        <v>23760</v>
      </c>
      <c r="J1921" s="45"/>
    </row>
    <row r="1922" spans="1:10" ht="15">
      <c r="A1922" s="32"/>
      <c r="B1922" s="337"/>
      <c r="C1922" s="126">
        <v>0.33</v>
      </c>
      <c r="D1922" s="48" t="s">
        <v>547</v>
      </c>
      <c r="E1922" s="32" t="s">
        <v>548</v>
      </c>
      <c r="F1922" s="32"/>
      <c r="G1922" s="32"/>
      <c r="H1922" s="40">
        <f>+H1904</f>
        <v>51000</v>
      </c>
      <c r="I1922" s="51">
        <f>+C1922*H1922</f>
        <v>16830</v>
      </c>
      <c r="J1922" s="45"/>
    </row>
    <row r="1923" spans="1:10" ht="15">
      <c r="A1923" s="32"/>
      <c r="B1923" s="337"/>
      <c r="C1923" s="126">
        <v>0.033</v>
      </c>
      <c r="D1923" s="48" t="s">
        <v>547</v>
      </c>
      <c r="E1923" s="32" t="s">
        <v>550</v>
      </c>
      <c r="F1923" s="32"/>
      <c r="G1923" s="32"/>
      <c r="H1923" s="40">
        <f>+H1905</f>
        <v>54000</v>
      </c>
      <c r="I1923" s="51">
        <f>+C1923*H1923</f>
        <v>1782</v>
      </c>
      <c r="J1923" s="45"/>
    </row>
    <row r="1924" spans="1:10" ht="15">
      <c r="A1924" s="32"/>
      <c r="B1924" s="337"/>
      <c r="C1924" s="126">
        <v>0.033</v>
      </c>
      <c r="D1924" s="48" t="s">
        <v>547</v>
      </c>
      <c r="E1924" s="32" t="s">
        <v>551</v>
      </c>
      <c r="F1924" s="32"/>
      <c r="G1924" s="32"/>
      <c r="H1924" s="40">
        <f>+H1906</f>
        <v>48000</v>
      </c>
      <c r="I1924" s="51">
        <f>+C1924*H1924</f>
        <v>1584</v>
      </c>
      <c r="J1924" s="45"/>
    </row>
    <row r="1925" spans="1:10" ht="15">
      <c r="A1925" s="32"/>
      <c r="B1925" s="337"/>
      <c r="C1925" s="126"/>
      <c r="D1925" s="48"/>
      <c r="E1925" s="32"/>
      <c r="F1925" s="32"/>
      <c r="G1925" s="32"/>
      <c r="H1925" s="431" t="s">
        <v>1117</v>
      </c>
      <c r="I1925" s="139">
        <f>SUM(I1921:I1924)</f>
        <v>43956</v>
      </c>
      <c r="J1925" s="45"/>
    </row>
    <row r="1926" spans="1:10" ht="6" customHeight="1">
      <c r="A1926" s="32"/>
      <c r="B1926" s="337"/>
      <c r="C1926" s="126"/>
      <c r="D1926" s="48"/>
      <c r="E1926" s="32"/>
      <c r="F1926" s="32"/>
      <c r="G1926" s="32"/>
      <c r="H1926" s="40"/>
      <c r="I1926" s="51"/>
      <c r="J1926" s="45"/>
    </row>
    <row r="1927" spans="1:10" ht="15">
      <c r="A1927" s="32"/>
      <c r="B1927" s="337"/>
      <c r="C1927" s="126"/>
      <c r="D1927" s="48"/>
      <c r="E1927" s="32"/>
      <c r="F1927" s="32"/>
      <c r="G1927" s="32"/>
      <c r="H1927" s="431" t="s">
        <v>1120</v>
      </c>
      <c r="I1927" s="139">
        <f>SUM(I1913:I1925)/2</f>
        <v>330736</v>
      </c>
      <c r="J1927" s="45"/>
    </row>
    <row r="1928" spans="1:10" ht="5.25" customHeight="1">
      <c r="A1928" s="32"/>
      <c r="C1928" s="151"/>
      <c r="D1928" s="55"/>
      <c r="E1928" s="55"/>
      <c r="F1928" s="55"/>
      <c r="G1928" s="55"/>
      <c r="H1928" s="55"/>
      <c r="I1928" s="55"/>
      <c r="J1928" s="45"/>
    </row>
    <row r="1929" spans="1:10" ht="15">
      <c r="A1929" s="32"/>
      <c r="B1929" s="337" t="s">
        <v>426</v>
      </c>
      <c r="C1929" s="149"/>
      <c r="D1929" s="43"/>
      <c r="E1929" s="44" t="s">
        <v>236</v>
      </c>
      <c r="F1929" s="32"/>
      <c r="G1929" s="32"/>
      <c r="H1929" s="40"/>
      <c r="J1929" s="45"/>
    </row>
    <row r="1930" spans="1:10" ht="15">
      <c r="A1930" s="32"/>
      <c r="B1930" s="337"/>
      <c r="C1930" s="362" t="s">
        <v>1404</v>
      </c>
      <c r="D1930" s="43"/>
      <c r="E1930" s="44"/>
      <c r="F1930" s="32"/>
      <c r="G1930" s="32"/>
      <c r="H1930" s="40"/>
      <c r="I1930" s="49"/>
      <c r="J1930" s="45"/>
    </row>
    <row r="1931" spans="1:10" ht="15">
      <c r="A1931" s="32"/>
      <c r="B1931" s="337"/>
      <c r="C1931" s="150">
        <v>0.04</v>
      </c>
      <c r="D1931" s="48" t="s">
        <v>916</v>
      </c>
      <c r="E1931" s="32" t="s">
        <v>1460</v>
      </c>
      <c r="F1931" s="32"/>
      <c r="G1931" s="32"/>
      <c r="H1931" s="50">
        <f>+H1913</f>
        <v>2269000</v>
      </c>
      <c r="I1931" s="51">
        <f aca="true" t="shared" si="7" ref="I1931:I1936">+C1931*H1931</f>
        <v>90760</v>
      </c>
      <c r="J1931" s="45"/>
    </row>
    <row r="1932" spans="1:10" ht="15">
      <c r="A1932" s="32"/>
      <c r="B1932" s="337"/>
      <c r="C1932" s="150">
        <v>0.4</v>
      </c>
      <c r="D1932" s="48" t="s">
        <v>315</v>
      </c>
      <c r="E1932" s="32" t="s">
        <v>1457</v>
      </c>
      <c r="F1932" s="32"/>
      <c r="G1932" s="32"/>
      <c r="H1932" s="50">
        <f>+H1914</f>
        <v>17500</v>
      </c>
      <c r="I1932" s="51">
        <f t="shared" si="7"/>
        <v>7000</v>
      </c>
      <c r="J1932" s="45"/>
    </row>
    <row r="1933" spans="1:10" ht="15">
      <c r="A1933" s="32"/>
      <c r="B1933" s="337"/>
      <c r="C1933" s="150">
        <v>0.2</v>
      </c>
      <c r="D1933" s="48" t="s">
        <v>780</v>
      </c>
      <c r="E1933" s="32" t="s">
        <v>784</v>
      </c>
      <c r="F1933" s="32"/>
      <c r="G1933" s="32"/>
      <c r="H1933" s="50">
        <f>+H1915</f>
        <v>24200</v>
      </c>
      <c r="I1933" s="51">
        <f t="shared" si="7"/>
        <v>4840</v>
      </c>
      <c r="J1933" s="45"/>
    </row>
    <row r="1934" spans="1:10" ht="15">
      <c r="A1934" s="32"/>
      <c r="B1934" s="337"/>
      <c r="C1934" s="150">
        <v>0.018</v>
      </c>
      <c r="D1934" s="48" t="s">
        <v>916</v>
      </c>
      <c r="E1934" s="32" t="s">
        <v>1217</v>
      </c>
      <c r="F1934" s="32"/>
      <c r="G1934" s="32"/>
      <c r="H1934" s="50">
        <f>H1916</f>
        <v>3609000</v>
      </c>
      <c r="I1934" s="51">
        <f t="shared" si="7"/>
        <v>64961.99999999999</v>
      </c>
      <c r="J1934" s="45"/>
    </row>
    <row r="1935" spans="1:10" ht="15">
      <c r="A1935" s="32"/>
      <c r="B1935" s="337"/>
      <c r="C1935" s="150">
        <v>0.35</v>
      </c>
      <c r="D1935" s="48" t="s">
        <v>594</v>
      </c>
      <c r="E1935" s="32" t="s">
        <v>1461</v>
      </c>
      <c r="F1935" s="32"/>
      <c r="G1935" s="32"/>
      <c r="H1935" s="50">
        <f>+H1917</f>
        <v>148700</v>
      </c>
      <c r="I1935" s="51">
        <f t="shared" si="7"/>
        <v>52045</v>
      </c>
      <c r="J1935" s="45"/>
    </row>
    <row r="1936" spans="1:10" ht="15">
      <c r="A1936" s="32"/>
      <c r="B1936" s="337"/>
      <c r="C1936" s="150">
        <v>2</v>
      </c>
      <c r="D1936" s="48" t="s">
        <v>314</v>
      </c>
      <c r="E1936" s="32" t="s">
        <v>1462</v>
      </c>
      <c r="F1936" s="32"/>
      <c r="G1936" s="32"/>
      <c r="H1936" s="50">
        <f>+H1918</f>
        <v>39000</v>
      </c>
      <c r="I1936" s="51">
        <f t="shared" si="7"/>
        <v>78000</v>
      </c>
      <c r="J1936" s="45"/>
    </row>
    <row r="1937" spans="1:10" ht="15">
      <c r="A1937" s="32"/>
      <c r="B1937" s="337"/>
      <c r="C1937" s="126"/>
      <c r="D1937" s="48"/>
      <c r="E1937" s="32"/>
      <c r="F1937" s="32"/>
      <c r="G1937" s="32"/>
      <c r="H1937" s="431" t="s">
        <v>1115</v>
      </c>
      <c r="I1937" s="139">
        <f>SUM(I1931:I1936)</f>
        <v>297607</v>
      </c>
      <c r="J1937" s="45"/>
    </row>
    <row r="1938" spans="1:10" ht="15">
      <c r="A1938" s="32"/>
      <c r="B1938" s="337"/>
      <c r="C1938" s="434" t="s">
        <v>1116</v>
      </c>
      <c r="D1938" s="48"/>
      <c r="E1938" s="32"/>
      <c r="F1938" s="32"/>
      <c r="G1938" s="32"/>
      <c r="H1938" s="40"/>
      <c r="I1938" s="32"/>
      <c r="J1938" s="45"/>
    </row>
    <row r="1939" spans="1:10" ht="15">
      <c r="A1939" s="32"/>
      <c r="B1939" s="337"/>
      <c r="C1939" s="126">
        <v>0.66</v>
      </c>
      <c r="D1939" s="48" t="s">
        <v>547</v>
      </c>
      <c r="E1939" s="32" t="s">
        <v>549</v>
      </c>
      <c r="F1939" s="32"/>
      <c r="G1939" s="32"/>
      <c r="H1939" s="40">
        <f>+H1921</f>
        <v>36000</v>
      </c>
      <c r="I1939" s="51">
        <f>+C1939*H1939</f>
        <v>23760</v>
      </c>
      <c r="J1939" s="45"/>
    </row>
    <row r="1940" spans="1:10" ht="15">
      <c r="A1940" s="32"/>
      <c r="B1940" s="337"/>
      <c r="C1940" s="126">
        <v>0.33</v>
      </c>
      <c r="D1940" s="48" t="s">
        <v>547</v>
      </c>
      <c r="E1940" s="32" t="s">
        <v>548</v>
      </c>
      <c r="F1940" s="32"/>
      <c r="G1940" s="32"/>
      <c r="H1940" s="40">
        <f>+H1922</f>
        <v>51000</v>
      </c>
      <c r="I1940" s="51">
        <f>+C1940*H1940</f>
        <v>16830</v>
      </c>
      <c r="J1940" s="45"/>
    </row>
    <row r="1941" spans="1:10" ht="15">
      <c r="A1941" s="32"/>
      <c r="B1941" s="337"/>
      <c r="C1941" s="126">
        <v>0.033</v>
      </c>
      <c r="D1941" s="48" t="s">
        <v>547</v>
      </c>
      <c r="E1941" s="32" t="s">
        <v>550</v>
      </c>
      <c r="F1941" s="32"/>
      <c r="G1941" s="32"/>
      <c r="H1941" s="40">
        <f>+H1923</f>
        <v>54000</v>
      </c>
      <c r="I1941" s="51">
        <f>+C1941*H1941</f>
        <v>1782</v>
      </c>
      <c r="J1941" s="45"/>
    </row>
    <row r="1942" spans="1:10" ht="15">
      <c r="A1942" s="32"/>
      <c r="B1942" s="337"/>
      <c r="C1942" s="126">
        <v>0.033</v>
      </c>
      <c r="D1942" s="48" t="s">
        <v>547</v>
      </c>
      <c r="E1942" s="32" t="s">
        <v>551</v>
      </c>
      <c r="F1942" s="32"/>
      <c r="G1942" s="32"/>
      <c r="H1942" s="40">
        <f>+H1924</f>
        <v>48000</v>
      </c>
      <c r="I1942" s="51">
        <f>+C1942*H1942</f>
        <v>1584</v>
      </c>
      <c r="J1942" s="45"/>
    </row>
    <row r="1943" spans="1:10" ht="15">
      <c r="A1943" s="32"/>
      <c r="B1943" s="337"/>
      <c r="C1943" s="126"/>
      <c r="D1943" s="48"/>
      <c r="E1943" s="32"/>
      <c r="F1943" s="32"/>
      <c r="G1943" s="32"/>
      <c r="H1943" s="431" t="s">
        <v>1117</v>
      </c>
      <c r="I1943" s="139">
        <f>SUM(I1939:I1942)</f>
        <v>43956</v>
      </c>
      <c r="J1943" s="45"/>
    </row>
    <row r="1944" spans="1:10" ht="6" customHeight="1">
      <c r="A1944" s="32"/>
      <c r="B1944" s="337"/>
      <c r="C1944" s="126"/>
      <c r="D1944" s="48"/>
      <c r="E1944" s="32"/>
      <c r="F1944" s="32"/>
      <c r="G1944" s="32"/>
      <c r="H1944" s="40"/>
      <c r="I1944" s="51"/>
      <c r="J1944" s="45"/>
    </row>
    <row r="1945" spans="1:10" ht="15">
      <c r="A1945" s="32"/>
      <c r="B1945" s="337"/>
      <c r="C1945" s="126"/>
      <c r="D1945" s="48"/>
      <c r="E1945" s="32"/>
      <c r="F1945" s="32"/>
      <c r="G1945" s="32"/>
      <c r="H1945" s="431" t="s">
        <v>1120</v>
      </c>
      <c r="I1945" s="139">
        <f>SUM(I1931:I1943)/2</f>
        <v>341563</v>
      </c>
      <c r="J1945" s="45"/>
    </row>
    <row r="1946" spans="1:10" ht="6.75" customHeight="1">
      <c r="A1946" s="32"/>
      <c r="B1946" s="337"/>
      <c r="C1946" s="150"/>
      <c r="D1946" s="48"/>
      <c r="E1946" s="32"/>
      <c r="F1946" s="32"/>
      <c r="G1946" s="32"/>
      <c r="H1946" s="40"/>
      <c r="I1946" s="32"/>
      <c r="J1946" s="45"/>
    </row>
    <row r="1947" spans="1:10" ht="13.5" customHeight="1">
      <c r="A1947" s="32"/>
      <c r="B1947" s="337" t="s">
        <v>427</v>
      </c>
      <c r="C1947" s="149"/>
      <c r="D1947" s="43"/>
      <c r="E1947" s="44" t="s">
        <v>237</v>
      </c>
      <c r="F1947" s="32"/>
      <c r="G1947" s="32"/>
      <c r="H1947" s="40"/>
      <c r="J1947" s="45"/>
    </row>
    <row r="1948" spans="1:10" ht="13.5" customHeight="1">
      <c r="A1948" s="32"/>
      <c r="B1948" s="337"/>
      <c r="C1948" s="362" t="s">
        <v>1404</v>
      </c>
      <c r="D1948" s="43"/>
      <c r="E1948" s="44"/>
      <c r="F1948" s="32"/>
      <c r="G1948" s="32"/>
      <c r="H1948" s="40"/>
      <c r="J1948" s="45"/>
    </row>
    <row r="1949" spans="1:10" ht="13.5" customHeight="1">
      <c r="A1949" s="32"/>
      <c r="B1949" s="337"/>
      <c r="C1949" s="150">
        <v>0.04</v>
      </c>
      <c r="D1949" s="48" t="s">
        <v>916</v>
      </c>
      <c r="E1949" s="32" t="s">
        <v>1460</v>
      </c>
      <c r="F1949" s="32"/>
      <c r="G1949" s="32"/>
      <c r="H1949" s="50">
        <f aca="true" t="shared" si="8" ref="H1949:H1954">+H1931</f>
        <v>2269000</v>
      </c>
      <c r="I1949" s="51">
        <f aca="true" t="shared" si="9" ref="I1949:I1954">+C1949*H1949</f>
        <v>90760</v>
      </c>
      <c r="J1949" s="45"/>
    </row>
    <row r="1950" spans="1:10" ht="13.5" customHeight="1">
      <c r="A1950" s="32"/>
      <c r="B1950" s="337"/>
      <c r="C1950" s="150">
        <v>0.4</v>
      </c>
      <c r="D1950" s="48" t="s">
        <v>315</v>
      </c>
      <c r="E1950" s="32" t="s">
        <v>1457</v>
      </c>
      <c r="F1950" s="32"/>
      <c r="G1950" s="32"/>
      <c r="H1950" s="50">
        <f t="shared" si="8"/>
        <v>17500</v>
      </c>
      <c r="I1950" s="51">
        <f t="shared" si="9"/>
        <v>7000</v>
      </c>
      <c r="J1950" s="45"/>
    </row>
    <row r="1951" spans="1:10" ht="13.5" customHeight="1">
      <c r="A1951" s="32"/>
      <c r="B1951" s="337"/>
      <c r="C1951" s="150">
        <v>0.2</v>
      </c>
      <c r="D1951" s="48" t="s">
        <v>780</v>
      </c>
      <c r="E1951" s="32" t="s">
        <v>784</v>
      </c>
      <c r="F1951" s="32"/>
      <c r="G1951" s="32"/>
      <c r="H1951" s="50">
        <f t="shared" si="8"/>
        <v>24200</v>
      </c>
      <c r="I1951" s="51">
        <f t="shared" si="9"/>
        <v>4840</v>
      </c>
      <c r="J1951" s="45"/>
    </row>
    <row r="1952" spans="1:10" ht="13.5" customHeight="1">
      <c r="A1952" s="32"/>
      <c r="B1952" s="337"/>
      <c r="C1952" s="150">
        <v>0.015</v>
      </c>
      <c r="D1952" s="48" t="s">
        <v>916</v>
      </c>
      <c r="E1952" s="32" t="s">
        <v>1217</v>
      </c>
      <c r="F1952" s="32"/>
      <c r="G1952" s="32"/>
      <c r="H1952" s="50">
        <f t="shared" si="8"/>
        <v>3609000</v>
      </c>
      <c r="I1952" s="51">
        <f t="shared" si="9"/>
        <v>54135</v>
      </c>
      <c r="J1952" s="45"/>
    </row>
    <row r="1953" spans="1:10" ht="13.5" customHeight="1">
      <c r="A1953" s="32"/>
      <c r="B1953" s="337"/>
      <c r="C1953" s="150">
        <v>0.35</v>
      </c>
      <c r="D1953" s="48" t="s">
        <v>594</v>
      </c>
      <c r="E1953" s="32" t="s">
        <v>1461</v>
      </c>
      <c r="F1953" s="32"/>
      <c r="G1953" s="32"/>
      <c r="H1953" s="50">
        <f t="shared" si="8"/>
        <v>148700</v>
      </c>
      <c r="I1953" s="51">
        <f t="shared" si="9"/>
        <v>52045</v>
      </c>
      <c r="J1953" s="45"/>
    </row>
    <row r="1954" spans="1:10" ht="13.5" customHeight="1">
      <c r="A1954" s="32"/>
      <c r="B1954" s="337"/>
      <c r="C1954" s="150">
        <v>6</v>
      </c>
      <c r="D1954" s="48" t="s">
        <v>314</v>
      </c>
      <c r="E1954" s="32" t="s">
        <v>1462</v>
      </c>
      <c r="F1954" s="32"/>
      <c r="G1954" s="32"/>
      <c r="H1954" s="50">
        <f t="shared" si="8"/>
        <v>39000</v>
      </c>
      <c r="I1954" s="51">
        <f t="shared" si="9"/>
        <v>234000</v>
      </c>
      <c r="J1954" s="45"/>
    </row>
    <row r="1955" spans="1:10" ht="13.5" customHeight="1">
      <c r="A1955" s="32"/>
      <c r="B1955" s="337"/>
      <c r="C1955" s="126"/>
      <c r="D1955" s="48"/>
      <c r="E1955" s="32"/>
      <c r="F1955" s="32"/>
      <c r="G1955" s="32"/>
      <c r="H1955" s="431" t="s">
        <v>1115</v>
      </c>
      <c r="I1955" s="139">
        <f>SUM(I1949:I1954)</f>
        <v>442780</v>
      </c>
      <c r="J1955" s="45"/>
    </row>
    <row r="1956" spans="1:10" ht="13.5" customHeight="1">
      <c r="A1956" s="32"/>
      <c r="B1956" s="337"/>
      <c r="C1956" s="434" t="s">
        <v>1116</v>
      </c>
      <c r="D1956" s="48"/>
      <c r="E1956" s="32"/>
      <c r="F1956" s="32"/>
      <c r="G1956" s="32"/>
      <c r="H1956" s="40"/>
      <c r="I1956" s="32"/>
      <c r="J1956" s="45"/>
    </row>
    <row r="1957" spans="1:10" ht="13.5" customHeight="1">
      <c r="A1957" s="32"/>
      <c r="B1957" s="337"/>
      <c r="C1957" s="126">
        <v>0.66</v>
      </c>
      <c r="D1957" s="48" t="s">
        <v>547</v>
      </c>
      <c r="E1957" s="32" t="s">
        <v>549</v>
      </c>
      <c r="F1957" s="32"/>
      <c r="G1957" s="32"/>
      <c r="H1957" s="40">
        <f>+H1939</f>
        <v>36000</v>
      </c>
      <c r="I1957" s="51">
        <f>+C1957*H1957</f>
        <v>23760</v>
      </c>
      <c r="J1957" s="45"/>
    </row>
    <row r="1958" spans="1:10" ht="13.5" customHeight="1">
      <c r="A1958" s="32"/>
      <c r="B1958" s="337"/>
      <c r="C1958" s="126">
        <v>0.33</v>
      </c>
      <c r="D1958" s="48" t="s">
        <v>547</v>
      </c>
      <c r="E1958" s="32" t="s">
        <v>548</v>
      </c>
      <c r="F1958" s="32"/>
      <c r="G1958" s="32"/>
      <c r="H1958" s="40">
        <f>+H1940</f>
        <v>51000</v>
      </c>
      <c r="I1958" s="51">
        <f>+C1958*H1958</f>
        <v>16830</v>
      </c>
      <c r="J1958" s="45"/>
    </row>
    <row r="1959" spans="1:10" ht="13.5" customHeight="1">
      <c r="A1959" s="32"/>
      <c r="B1959" s="337"/>
      <c r="C1959" s="126">
        <v>0.033</v>
      </c>
      <c r="D1959" s="48" t="s">
        <v>547</v>
      </c>
      <c r="E1959" s="32" t="s">
        <v>550</v>
      </c>
      <c r="F1959" s="32"/>
      <c r="G1959" s="32"/>
      <c r="H1959" s="40">
        <f>+H1941</f>
        <v>54000</v>
      </c>
      <c r="I1959" s="51">
        <f>+C1959*H1959</f>
        <v>1782</v>
      </c>
      <c r="J1959" s="45"/>
    </row>
    <row r="1960" spans="1:10" ht="13.5" customHeight="1">
      <c r="A1960" s="32"/>
      <c r="B1960" s="337"/>
      <c r="C1960" s="126">
        <v>0.033</v>
      </c>
      <c r="D1960" s="48" t="s">
        <v>547</v>
      </c>
      <c r="E1960" s="32" t="s">
        <v>551</v>
      </c>
      <c r="F1960" s="32"/>
      <c r="G1960" s="32"/>
      <c r="H1960" s="40">
        <f>+H1942</f>
        <v>48000</v>
      </c>
      <c r="I1960" s="51">
        <f>+C1960*H1960</f>
        <v>1584</v>
      </c>
      <c r="J1960" s="45"/>
    </row>
    <row r="1961" spans="1:10" ht="13.5" customHeight="1">
      <c r="A1961" s="32"/>
      <c r="B1961" s="337"/>
      <c r="C1961" s="126"/>
      <c r="D1961" s="48"/>
      <c r="E1961" s="32"/>
      <c r="F1961" s="32"/>
      <c r="G1961" s="32"/>
      <c r="H1961" s="431" t="s">
        <v>1117</v>
      </c>
      <c r="I1961" s="139">
        <f>SUM(I1957:I1960)</f>
        <v>43956</v>
      </c>
      <c r="J1961" s="45"/>
    </row>
    <row r="1962" spans="1:10" ht="6" customHeight="1">
      <c r="A1962" s="32"/>
      <c r="B1962" s="337"/>
      <c r="C1962" s="126"/>
      <c r="D1962" s="48"/>
      <c r="E1962" s="32"/>
      <c r="F1962" s="32"/>
      <c r="G1962" s="32"/>
      <c r="H1962" s="40"/>
      <c r="I1962" s="51"/>
      <c r="J1962" s="45"/>
    </row>
    <row r="1963" spans="1:10" ht="16.5" customHeight="1">
      <c r="A1963" s="32"/>
      <c r="B1963" s="337"/>
      <c r="C1963" s="126"/>
      <c r="D1963" s="48"/>
      <c r="E1963" s="32"/>
      <c r="F1963" s="32"/>
      <c r="G1963" s="32"/>
      <c r="H1963" s="431" t="s">
        <v>1120</v>
      </c>
      <c r="I1963" s="139">
        <f>SUM(I1949:I1961)/2</f>
        <v>486736</v>
      </c>
      <c r="J1963" s="45"/>
    </row>
    <row r="1964" spans="1:10" ht="3.75" customHeight="1">
      <c r="A1964" s="32"/>
      <c r="B1964" s="337"/>
      <c r="C1964" s="150"/>
      <c r="D1964" s="48"/>
      <c r="E1964" s="32"/>
      <c r="F1964" s="32"/>
      <c r="G1964" s="32"/>
      <c r="H1964" s="40"/>
      <c r="I1964" s="32"/>
      <c r="J1964" s="45"/>
    </row>
    <row r="1965" spans="1:10" ht="13.5" customHeight="1">
      <c r="A1965" s="32"/>
      <c r="B1965" s="337" t="s">
        <v>428</v>
      </c>
      <c r="C1965" s="149"/>
      <c r="D1965" s="43"/>
      <c r="E1965" s="44" t="s">
        <v>238</v>
      </c>
      <c r="F1965" s="32"/>
      <c r="G1965" s="32"/>
      <c r="H1965" s="40"/>
      <c r="I1965" s="45"/>
      <c r="J1965" s="45"/>
    </row>
    <row r="1966" spans="1:10" ht="13.5" customHeight="1">
      <c r="A1966" s="32"/>
      <c r="B1966" s="337"/>
      <c r="C1966" s="362" t="s">
        <v>1404</v>
      </c>
      <c r="D1966" s="43"/>
      <c r="E1966" s="44"/>
      <c r="F1966" s="32"/>
      <c r="G1966" s="32"/>
      <c r="H1966" s="40"/>
      <c r="I1966" s="45"/>
      <c r="J1966" s="45"/>
    </row>
    <row r="1967" spans="1:10" ht="13.5" customHeight="1">
      <c r="A1967" s="32"/>
      <c r="B1967" s="337"/>
      <c r="C1967" s="150">
        <v>0.03</v>
      </c>
      <c r="D1967" s="48" t="s">
        <v>916</v>
      </c>
      <c r="E1967" s="32" t="s">
        <v>1460</v>
      </c>
      <c r="F1967" s="32"/>
      <c r="G1967" s="32"/>
      <c r="H1967" s="50">
        <f aca="true" t="shared" si="10" ref="H1967:H1972">+H1949</f>
        <v>2269000</v>
      </c>
      <c r="I1967" s="51">
        <f aca="true" t="shared" si="11" ref="I1967:I1972">+C1967*H1967</f>
        <v>68070</v>
      </c>
      <c r="J1967" s="45"/>
    </row>
    <row r="1968" spans="1:10" ht="13.5" customHeight="1">
      <c r="A1968" s="32"/>
      <c r="B1968" s="337"/>
      <c r="C1968" s="150">
        <v>0.4</v>
      </c>
      <c r="D1968" s="48" t="s">
        <v>315</v>
      </c>
      <c r="E1968" s="32" t="s">
        <v>1457</v>
      </c>
      <c r="F1968" s="32"/>
      <c r="G1968" s="32"/>
      <c r="H1968" s="50">
        <f t="shared" si="10"/>
        <v>17500</v>
      </c>
      <c r="I1968" s="51">
        <f t="shared" si="11"/>
        <v>7000</v>
      </c>
      <c r="J1968" s="45"/>
    </row>
    <row r="1969" spans="1:10" ht="13.5" customHeight="1">
      <c r="A1969" s="32"/>
      <c r="B1969" s="337"/>
      <c r="C1969" s="150">
        <v>0.2</v>
      </c>
      <c r="D1969" s="48" t="s">
        <v>780</v>
      </c>
      <c r="E1969" s="32" t="s">
        <v>784</v>
      </c>
      <c r="F1969" s="32"/>
      <c r="G1969" s="32"/>
      <c r="H1969" s="50">
        <f t="shared" si="10"/>
        <v>24200</v>
      </c>
      <c r="I1969" s="51">
        <f t="shared" si="11"/>
        <v>4840</v>
      </c>
      <c r="J1969" s="45"/>
    </row>
    <row r="1970" spans="1:10" ht="13.5" customHeight="1">
      <c r="A1970" s="32"/>
      <c r="B1970" s="337"/>
      <c r="C1970" s="150">
        <v>0.02</v>
      </c>
      <c r="D1970" s="48" t="s">
        <v>916</v>
      </c>
      <c r="E1970" s="32" t="s">
        <v>1217</v>
      </c>
      <c r="F1970" s="32"/>
      <c r="G1970" s="32"/>
      <c r="H1970" s="50">
        <f t="shared" si="10"/>
        <v>3609000</v>
      </c>
      <c r="I1970" s="51">
        <f t="shared" si="11"/>
        <v>72180</v>
      </c>
      <c r="J1970" s="45"/>
    </row>
    <row r="1971" spans="1:10" ht="13.5" customHeight="1">
      <c r="A1971" s="32"/>
      <c r="B1971" s="337"/>
      <c r="C1971" s="150">
        <v>0.35</v>
      </c>
      <c r="D1971" s="48" t="s">
        <v>594</v>
      </c>
      <c r="E1971" s="32" t="s">
        <v>1461</v>
      </c>
      <c r="F1971" s="32"/>
      <c r="G1971" s="32"/>
      <c r="H1971" s="50">
        <f t="shared" si="10"/>
        <v>148700</v>
      </c>
      <c r="I1971" s="51">
        <f t="shared" si="11"/>
        <v>52045</v>
      </c>
      <c r="J1971" s="45"/>
    </row>
    <row r="1972" spans="1:10" ht="13.5" customHeight="1">
      <c r="A1972" s="32"/>
      <c r="B1972" s="337"/>
      <c r="C1972" s="150">
        <v>3</v>
      </c>
      <c r="D1972" s="48" t="s">
        <v>314</v>
      </c>
      <c r="E1972" s="32" t="s">
        <v>1462</v>
      </c>
      <c r="F1972" s="32"/>
      <c r="G1972" s="32"/>
      <c r="H1972" s="50">
        <f t="shared" si="10"/>
        <v>39000</v>
      </c>
      <c r="I1972" s="51">
        <f t="shared" si="11"/>
        <v>117000</v>
      </c>
      <c r="J1972" s="45"/>
    </row>
    <row r="1973" spans="1:10" ht="15" customHeight="1">
      <c r="A1973" s="32"/>
      <c r="B1973" s="337"/>
      <c r="C1973" s="126"/>
      <c r="D1973" s="48"/>
      <c r="E1973" s="32"/>
      <c r="F1973" s="32"/>
      <c r="G1973" s="32"/>
      <c r="H1973" s="431" t="s">
        <v>1115</v>
      </c>
      <c r="I1973" s="139">
        <f>SUM(I1967:I1972)</f>
        <v>321135</v>
      </c>
      <c r="J1973" s="45"/>
    </row>
    <row r="1974" spans="1:10" ht="13.5" customHeight="1">
      <c r="A1974" s="32"/>
      <c r="B1974" s="337"/>
      <c r="C1974" s="434" t="s">
        <v>1116</v>
      </c>
      <c r="D1974" s="48"/>
      <c r="E1974" s="32"/>
      <c r="F1974" s="32"/>
      <c r="G1974" s="32"/>
      <c r="H1974" s="40"/>
      <c r="I1974" s="45"/>
      <c r="J1974" s="45"/>
    </row>
    <row r="1975" spans="1:10" ht="13.5" customHeight="1">
      <c r="A1975" s="32"/>
      <c r="B1975" s="337"/>
      <c r="C1975" s="126">
        <v>0.66</v>
      </c>
      <c r="D1975" s="48" t="s">
        <v>547</v>
      </c>
      <c r="E1975" s="32" t="s">
        <v>549</v>
      </c>
      <c r="F1975" s="32"/>
      <c r="G1975" s="32"/>
      <c r="H1975" s="40">
        <f>+H1957</f>
        <v>36000</v>
      </c>
      <c r="I1975" s="51">
        <f>+C1975*H1975</f>
        <v>23760</v>
      </c>
      <c r="J1975" s="45"/>
    </row>
    <row r="1976" spans="1:10" ht="13.5" customHeight="1">
      <c r="A1976" s="32"/>
      <c r="B1976" s="337"/>
      <c r="C1976" s="126">
        <v>0.33</v>
      </c>
      <c r="D1976" s="48" t="s">
        <v>547</v>
      </c>
      <c r="E1976" s="32" t="s">
        <v>548</v>
      </c>
      <c r="F1976" s="32"/>
      <c r="G1976" s="32"/>
      <c r="H1976" s="40">
        <f>+H1958</f>
        <v>51000</v>
      </c>
      <c r="I1976" s="51">
        <f>+C1976*H1976</f>
        <v>16830</v>
      </c>
      <c r="J1976" s="45"/>
    </row>
    <row r="1977" spans="1:10" ht="13.5" customHeight="1">
      <c r="A1977" s="32"/>
      <c r="B1977" s="337"/>
      <c r="C1977" s="126">
        <v>0.033</v>
      </c>
      <c r="D1977" s="48" t="s">
        <v>547</v>
      </c>
      <c r="E1977" s="32" t="s">
        <v>550</v>
      </c>
      <c r="F1977" s="32"/>
      <c r="G1977" s="32"/>
      <c r="H1977" s="40">
        <f>+H1959</f>
        <v>54000</v>
      </c>
      <c r="I1977" s="51">
        <f>+C1977*H1977</f>
        <v>1782</v>
      </c>
      <c r="J1977" s="45"/>
    </row>
    <row r="1978" spans="1:10" ht="13.5" customHeight="1">
      <c r="A1978" s="32"/>
      <c r="B1978" s="337"/>
      <c r="C1978" s="126">
        <v>0.033</v>
      </c>
      <c r="D1978" s="48" t="s">
        <v>547</v>
      </c>
      <c r="E1978" s="32" t="s">
        <v>551</v>
      </c>
      <c r="F1978" s="32"/>
      <c r="G1978" s="32"/>
      <c r="H1978" s="40">
        <f>+H1960</f>
        <v>48000</v>
      </c>
      <c r="I1978" s="51">
        <f>+C1978*H1978</f>
        <v>1584</v>
      </c>
      <c r="J1978" s="45"/>
    </row>
    <row r="1979" spans="1:10" ht="13.5" customHeight="1">
      <c r="A1979" s="32"/>
      <c r="B1979" s="337"/>
      <c r="C1979" s="126"/>
      <c r="D1979" s="48"/>
      <c r="E1979" s="32"/>
      <c r="F1979" s="32"/>
      <c r="G1979" s="32"/>
      <c r="H1979" s="431" t="s">
        <v>1117</v>
      </c>
      <c r="I1979" s="139">
        <f>SUM(I1975:I1978)</f>
        <v>43956</v>
      </c>
      <c r="J1979" s="45"/>
    </row>
    <row r="1980" spans="1:10" ht="13.5" customHeight="1">
      <c r="A1980" s="32"/>
      <c r="B1980" s="337"/>
      <c r="C1980" s="510" t="s">
        <v>1118</v>
      </c>
      <c r="D1980" s="48"/>
      <c r="E1980" s="32"/>
      <c r="F1980" s="32"/>
      <c r="G1980" s="32"/>
      <c r="H1980" s="431"/>
      <c r="I1980" s="139"/>
      <c r="J1980" s="45"/>
    </row>
    <row r="1981" spans="1:10" ht="13.5" customHeight="1">
      <c r="A1981" s="32"/>
      <c r="B1981" s="337"/>
      <c r="C1981" s="126">
        <v>4</v>
      </c>
      <c r="D1981" s="48" t="s">
        <v>50</v>
      </c>
      <c r="E1981" s="32" t="s">
        <v>1463</v>
      </c>
      <c r="F1981" s="32"/>
      <c r="G1981" s="32"/>
      <c r="H1981" s="430">
        <f>'daftar harga bahan'!F489</f>
        <v>15100</v>
      </c>
      <c r="I1981" s="51">
        <f>+C1981*H1981</f>
        <v>60400</v>
      </c>
      <c r="J1981" s="45"/>
    </row>
    <row r="1982" spans="1:10" ht="13.5" customHeight="1">
      <c r="A1982" s="32"/>
      <c r="B1982" s="337"/>
      <c r="C1982" s="126"/>
      <c r="D1982" s="48"/>
      <c r="E1982" s="32"/>
      <c r="F1982" s="32"/>
      <c r="G1982" s="32"/>
      <c r="H1982" s="431" t="s">
        <v>1119</v>
      </c>
      <c r="I1982" s="139">
        <f>I1981</f>
        <v>60400</v>
      </c>
      <c r="J1982" s="45"/>
    </row>
    <row r="1983" spans="1:10" ht="4.5" customHeight="1">
      <c r="A1983" s="32"/>
      <c r="B1983" s="337"/>
      <c r="C1983" s="126"/>
      <c r="D1983" s="48"/>
      <c r="E1983" s="32"/>
      <c r="F1983" s="32"/>
      <c r="G1983" s="32"/>
      <c r="H1983" s="40"/>
      <c r="I1983" s="51"/>
      <c r="J1983" s="45"/>
    </row>
    <row r="1984" spans="1:10" ht="13.5" customHeight="1">
      <c r="A1984" s="32"/>
      <c r="B1984" s="337"/>
      <c r="C1984" s="126"/>
      <c r="D1984" s="48"/>
      <c r="E1984" s="32"/>
      <c r="F1984" s="32"/>
      <c r="G1984" s="32"/>
      <c r="H1984" s="431" t="s">
        <v>1120</v>
      </c>
      <c r="I1984" s="139">
        <f>SUM(I1967:I1982)/2</f>
        <v>425491</v>
      </c>
      <c r="J1984" s="45"/>
    </row>
    <row r="1985" spans="1:10" ht="4.5" customHeight="1">
      <c r="A1985" s="32"/>
      <c r="B1985" s="337"/>
      <c r="C1985" s="150"/>
      <c r="D1985" s="48"/>
      <c r="E1985" s="32"/>
      <c r="F1985" s="32"/>
      <c r="G1985" s="32"/>
      <c r="H1985" s="40"/>
      <c r="I1985" s="32"/>
      <c r="J1985" s="45"/>
    </row>
    <row r="1986" spans="1:10" ht="13.5" customHeight="1">
      <c r="A1986" s="32"/>
      <c r="B1986" s="337" t="s">
        <v>429</v>
      </c>
      <c r="C1986" s="149"/>
      <c r="D1986" s="43"/>
      <c r="E1986" s="44" t="s">
        <v>239</v>
      </c>
      <c r="F1986" s="32"/>
      <c r="G1986" s="32"/>
      <c r="H1986" s="40"/>
      <c r="I1986" s="45"/>
      <c r="J1986" s="45"/>
    </row>
    <row r="1987" spans="1:10" ht="13.5" customHeight="1">
      <c r="A1987" s="32"/>
      <c r="B1987" s="337"/>
      <c r="C1987" s="362" t="s">
        <v>1404</v>
      </c>
      <c r="D1987" s="43"/>
      <c r="E1987" s="44"/>
      <c r="F1987" s="32"/>
      <c r="G1987" s="32"/>
      <c r="H1987" s="40"/>
      <c r="I1987" s="45"/>
      <c r="J1987" s="45"/>
    </row>
    <row r="1988" spans="1:10" ht="13.5" customHeight="1">
      <c r="A1988" s="32"/>
      <c r="B1988" s="337"/>
      <c r="C1988" s="150">
        <v>0.03</v>
      </c>
      <c r="D1988" s="48" t="s">
        <v>916</v>
      </c>
      <c r="E1988" s="32" t="s">
        <v>1460</v>
      </c>
      <c r="F1988" s="32"/>
      <c r="G1988" s="32"/>
      <c r="H1988" s="50">
        <f aca="true" t="shared" si="12" ref="H1988:H1993">+H1967</f>
        <v>2269000</v>
      </c>
      <c r="I1988" s="51">
        <f aca="true" t="shared" si="13" ref="I1988:I1993">+C1988*H1988</f>
        <v>68070</v>
      </c>
      <c r="J1988" s="45"/>
    </row>
    <row r="1989" spans="1:10" ht="13.5" customHeight="1">
      <c r="A1989" s="32"/>
      <c r="B1989" s="337"/>
      <c r="C1989" s="150">
        <v>0.4</v>
      </c>
      <c r="D1989" s="48" t="s">
        <v>315</v>
      </c>
      <c r="E1989" s="32" t="s">
        <v>1457</v>
      </c>
      <c r="F1989" s="32"/>
      <c r="G1989" s="32"/>
      <c r="H1989" s="50">
        <f t="shared" si="12"/>
        <v>17500</v>
      </c>
      <c r="I1989" s="51">
        <f t="shared" si="13"/>
        <v>7000</v>
      </c>
      <c r="J1989" s="45"/>
    </row>
    <row r="1990" spans="1:10" ht="13.5" customHeight="1">
      <c r="A1990" s="32"/>
      <c r="B1990" s="337"/>
      <c r="C1990" s="150">
        <v>0.15</v>
      </c>
      <c r="D1990" s="48" t="s">
        <v>780</v>
      </c>
      <c r="E1990" s="32" t="s">
        <v>784</v>
      </c>
      <c r="F1990" s="32"/>
      <c r="G1990" s="32"/>
      <c r="H1990" s="50">
        <f t="shared" si="12"/>
        <v>24200</v>
      </c>
      <c r="I1990" s="51">
        <f t="shared" si="13"/>
        <v>3630</v>
      </c>
      <c r="J1990" s="45"/>
    </row>
    <row r="1991" spans="1:10" ht="13.5" customHeight="1">
      <c r="A1991" s="32"/>
      <c r="B1991" s="337"/>
      <c r="C1991" s="150">
        <v>0.015</v>
      </c>
      <c r="D1991" s="48" t="s">
        <v>916</v>
      </c>
      <c r="E1991" s="32" t="s">
        <v>1217</v>
      </c>
      <c r="F1991" s="32"/>
      <c r="G1991" s="32"/>
      <c r="H1991" s="50">
        <f t="shared" si="12"/>
        <v>3609000</v>
      </c>
      <c r="I1991" s="51">
        <f t="shared" si="13"/>
        <v>54135</v>
      </c>
      <c r="J1991" s="45"/>
    </row>
    <row r="1992" spans="1:10" ht="13.5" customHeight="1">
      <c r="A1992" s="32"/>
      <c r="B1992" s="337"/>
      <c r="C1992" s="150">
        <v>0.35</v>
      </c>
      <c r="D1992" s="48" t="s">
        <v>594</v>
      </c>
      <c r="E1992" s="32" t="s">
        <v>1461</v>
      </c>
      <c r="F1992" s="32"/>
      <c r="G1992" s="32"/>
      <c r="H1992" s="50">
        <f t="shared" si="12"/>
        <v>148700</v>
      </c>
      <c r="I1992" s="51">
        <f t="shared" si="13"/>
        <v>52045</v>
      </c>
      <c r="J1992" s="45"/>
    </row>
    <row r="1993" spans="1:10" ht="13.5" customHeight="1">
      <c r="A1993" s="32"/>
      <c r="B1993" s="337"/>
      <c r="C1993" s="150">
        <v>2</v>
      </c>
      <c r="D1993" s="48" t="s">
        <v>314</v>
      </c>
      <c r="E1993" s="32" t="s">
        <v>1462</v>
      </c>
      <c r="F1993" s="32"/>
      <c r="G1993" s="32"/>
      <c r="H1993" s="50">
        <f t="shared" si="12"/>
        <v>39000</v>
      </c>
      <c r="I1993" s="51">
        <f t="shared" si="13"/>
        <v>78000</v>
      </c>
      <c r="J1993" s="45"/>
    </row>
    <row r="1994" spans="1:10" ht="13.5" customHeight="1">
      <c r="A1994" s="32"/>
      <c r="B1994" s="337"/>
      <c r="C1994" s="126"/>
      <c r="D1994" s="48"/>
      <c r="E1994" s="32"/>
      <c r="F1994" s="32"/>
      <c r="G1994" s="32"/>
      <c r="H1994" s="431" t="s">
        <v>1115</v>
      </c>
      <c r="I1994" s="139">
        <f>SUM(I1988:I1993)</f>
        <v>262880</v>
      </c>
      <c r="J1994" s="45"/>
    </row>
    <row r="1995" spans="1:10" ht="13.5" customHeight="1">
      <c r="A1995" s="32"/>
      <c r="B1995" s="337"/>
      <c r="C1995" s="434" t="s">
        <v>1116</v>
      </c>
      <c r="D1995" s="48"/>
      <c r="E1995" s="32"/>
      <c r="F1995" s="32"/>
      <c r="G1995" s="32"/>
      <c r="H1995" s="40"/>
      <c r="I1995" s="51"/>
      <c r="J1995" s="45"/>
    </row>
    <row r="1996" spans="1:10" ht="13.5" customHeight="1">
      <c r="A1996" s="32"/>
      <c r="B1996" s="337"/>
      <c r="C1996" s="126">
        <v>0.66</v>
      </c>
      <c r="D1996" s="48" t="s">
        <v>547</v>
      </c>
      <c r="E1996" s="32" t="s">
        <v>549</v>
      </c>
      <c r="F1996" s="32"/>
      <c r="G1996" s="32"/>
      <c r="H1996" s="40">
        <f>+H1975</f>
        <v>36000</v>
      </c>
      <c r="I1996" s="51">
        <f>+C1996*H1996</f>
        <v>23760</v>
      </c>
      <c r="J1996" s="45"/>
    </row>
    <row r="1997" spans="1:10" ht="13.5" customHeight="1">
      <c r="A1997" s="32"/>
      <c r="B1997" s="337"/>
      <c r="C1997" s="126">
        <v>0.33</v>
      </c>
      <c r="D1997" s="48" t="s">
        <v>547</v>
      </c>
      <c r="E1997" s="32" t="s">
        <v>548</v>
      </c>
      <c r="F1997" s="32"/>
      <c r="G1997" s="32"/>
      <c r="H1997" s="40">
        <f>+H1976</f>
        <v>51000</v>
      </c>
      <c r="I1997" s="51">
        <f>+C1997*H1997</f>
        <v>16830</v>
      </c>
      <c r="J1997" s="45"/>
    </row>
    <row r="1998" spans="1:10" ht="13.5" customHeight="1">
      <c r="A1998" s="55"/>
      <c r="B1998" s="337"/>
      <c r="C1998" s="126">
        <v>0.033</v>
      </c>
      <c r="D1998" s="48" t="s">
        <v>547</v>
      </c>
      <c r="E1998" s="32" t="s">
        <v>550</v>
      </c>
      <c r="F1998" s="32"/>
      <c r="G1998" s="32"/>
      <c r="H1998" s="40">
        <f>+H1977</f>
        <v>54000</v>
      </c>
      <c r="I1998" s="51">
        <f>+C1998*H1998</f>
        <v>1782</v>
      </c>
      <c r="J1998" s="45"/>
    </row>
    <row r="1999" spans="1:10" ht="13.5" customHeight="1">
      <c r="A1999" s="32"/>
      <c r="B1999" s="337"/>
      <c r="C1999" s="126">
        <v>0.033</v>
      </c>
      <c r="D1999" s="48" t="s">
        <v>547</v>
      </c>
      <c r="E1999" s="32" t="s">
        <v>551</v>
      </c>
      <c r="F1999" s="32"/>
      <c r="G1999" s="32"/>
      <c r="H1999" s="40">
        <f>+H1978</f>
        <v>48000</v>
      </c>
      <c r="I1999" s="51">
        <f>+C1999*H1999</f>
        <v>1584</v>
      </c>
      <c r="J1999" s="45"/>
    </row>
    <row r="2000" spans="1:10" ht="13.5" customHeight="1">
      <c r="A2000" s="32"/>
      <c r="B2000" s="337"/>
      <c r="C2000" s="126"/>
      <c r="D2000" s="48"/>
      <c r="E2000" s="32"/>
      <c r="F2000" s="32"/>
      <c r="G2000" s="32"/>
      <c r="H2000" s="431" t="s">
        <v>1117</v>
      </c>
      <c r="I2000" s="139">
        <f>SUM(I1996:I1999)</f>
        <v>43956</v>
      </c>
      <c r="J2000" s="45"/>
    </row>
    <row r="2001" spans="1:10" ht="4.5" customHeight="1">
      <c r="A2001" s="32"/>
      <c r="B2001" s="337"/>
      <c r="C2001" s="126"/>
      <c r="D2001" s="48"/>
      <c r="E2001" s="32"/>
      <c r="F2001" s="32"/>
      <c r="G2001" s="32"/>
      <c r="H2001" s="40"/>
      <c r="I2001" s="51"/>
      <c r="J2001" s="45"/>
    </row>
    <row r="2002" spans="1:10" ht="13.5" customHeight="1">
      <c r="A2002" s="32"/>
      <c r="B2002" s="337"/>
      <c r="C2002" s="126"/>
      <c r="D2002" s="48"/>
      <c r="E2002" s="32"/>
      <c r="F2002" s="32"/>
      <c r="G2002" s="32"/>
      <c r="H2002" s="431" t="s">
        <v>1120</v>
      </c>
      <c r="I2002" s="139">
        <f>SUM(I1988:I2000)/2</f>
        <v>306836</v>
      </c>
      <c r="J2002" s="45"/>
    </row>
    <row r="2003" spans="1:10" ht="4.5" customHeight="1">
      <c r="A2003" s="32"/>
      <c r="B2003" s="337"/>
      <c r="C2003" s="150"/>
      <c r="D2003" s="48"/>
      <c r="E2003" s="32"/>
      <c r="F2003" s="32"/>
      <c r="G2003" s="32"/>
      <c r="H2003" s="40"/>
      <c r="I2003" s="51"/>
      <c r="J2003" s="45"/>
    </row>
    <row r="2004" spans="1:10" ht="13.5" customHeight="1">
      <c r="A2004" s="32"/>
      <c r="B2004" s="337" t="s">
        <v>430</v>
      </c>
      <c r="C2004" s="149"/>
      <c r="D2004" s="43"/>
      <c r="E2004" s="44" t="s">
        <v>626</v>
      </c>
      <c r="F2004" s="32"/>
      <c r="G2004" s="32"/>
      <c r="H2004" s="40"/>
      <c r="I2004" s="45"/>
      <c r="J2004" s="45"/>
    </row>
    <row r="2005" spans="1:10" ht="13.5" customHeight="1">
      <c r="A2005" s="32"/>
      <c r="B2005" s="337"/>
      <c r="C2005" s="362" t="s">
        <v>1404</v>
      </c>
      <c r="D2005" s="43"/>
      <c r="E2005" s="44"/>
      <c r="F2005" s="32"/>
      <c r="G2005" s="32"/>
      <c r="H2005" s="40"/>
      <c r="I2005" s="45"/>
      <c r="J2005" s="45"/>
    </row>
    <row r="2006" spans="1:10" ht="13.5" customHeight="1">
      <c r="A2006" s="32"/>
      <c r="B2006" s="337"/>
      <c r="C2006" s="150">
        <v>0.0264</v>
      </c>
      <c r="D2006" s="48" t="s">
        <v>916</v>
      </c>
      <c r="E2006" s="32" t="s">
        <v>1460</v>
      </c>
      <c r="F2006" s="32"/>
      <c r="G2006" s="32"/>
      <c r="H2006" s="50">
        <f>+H1967</f>
        <v>2269000</v>
      </c>
      <c r="I2006" s="51">
        <f>+C2006*H2006</f>
        <v>59901.6</v>
      </c>
      <c r="J2006" s="45"/>
    </row>
    <row r="2007" spans="1:10" ht="13.5" customHeight="1">
      <c r="A2007" s="32"/>
      <c r="B2007" s="337"/>
      <c r="C2007" s="150">
        <v>0.6</v>
      </c>
      <c r="D2007" s="48" t="s">
        <v>315</v>
      </c>
      <c r="E2007" s="32" t="s">
        <v>1457</v>
      </c>
      <c r="F2007" s="32"/>
      <c r="G2007" s="32"/>
      <c r="H2007" s="50">
        <f>+H1968</f>
        <v>17500</v>
      </c>
      <c r="I2007" s="51">
        <f>+C2007*H2007</f>
        <v>10500</v>
      </c>
      <c r="J2007" s="45"/>
    </row>
    <row r="2008" spans="1:10" ht="13.5" customHeight="1">
      <c r="A2008" s="32"/>
      <c r="B2008" s="337"/>
      <c r="C2008" s="150">
        <v>0.5</v>
      </c>
      <c r="D2008" s="48" t="s">
        <v>314</v>
      </c>
      <c r="E2008" s="32" t="s">
        <v>1462</v>
      </c>
      <c r="F2008" s="32"/>
      <c r="G2008" s="32"/>
      <c r="H2008" s="50">
        <f>+H1993</f>
        <v>39000</v>
      </c>
      <c r="I2008" s="51">
        <f>+C2008*H2008</f>
        <v>19500</v>
      </c>
      <c r="J2008" s="45"/>
    </row>
    <row r="2009" spans="1:10" ht="13.5" customHeight="1">
      <c r="A2009" s="32"/>
      <c r="B2009" s="337"/>
      <c r="C2009" s="126"/>
      <c r="D2009" s="48"/>
      <c r="E2009" s="32"/>
      <c r="F2009" s="32"/>
      <c r="G2009" s="32"/>
      <c r="H2009" s="431" t="s">
        <v>1115</v>
      </c>
      <c r="I2009" s="139">
        <f>SUM(I2006:I2008)</f>
        <v>89901.6</v>
      </c>
      <c r="J2009" s="45"/>
    </row>
    <row r="2010" spans="1:10" ht="13.5" customHeight="1">
      <c r="A2010" s="32"/>
      <c r="B2010" s="337"/>
      <c r="C2010" s="434" t="s">
        <v>1116</v>
      </c>
      <c r="D2010" s="48"/>
      <c r="E2010" s="32"/>
      <c r="F2010" s="32"/>
      <c r="G2010" s="32"/>
      <c r="H2010" s="40"/>
      <c r="I2010" s="32"/>
      <c r="J2010" s="45"/>
    </row>
    <row r="2011" spans="1:10" ht="13.5" customHeight="1">
      <c r="A2011" s="32"/>
      <c r="B2011" s="337"/>
      <c r="C2011" s="126">
        <v>0.15</v>
      </c>
      <c r="D2011" s="48" t="s">
        <v>547</v>
      </c>
      <c r="E2011" s="32" t="s">
        <v>549</v>
      </c>
      <c r="F2011" s="32"/>
      <c r="G2011" s="32"/>
      <c r="H2011" s="50">
        <f>H1996</f>
        <v>36000</v>
      </c>
      <c r="I2011" s="51">
        <f>+C2011*H2011</f>
        <v>5400</v>
      </c>
      <c r="J2011" s="45"/>
    </row>
    <row r="2012" spans="1:10" ht="13.5" customHeight="1">
      <c r="A2012" s="32"/>
      <c r="B2012" s="337"/>
      <c r="C2012" s="126">
        <v>0.05</v>
      </c>
      <c r="D2012" s="48" t="s">
        <v>547</v>
      </c>
      <c r="E2012" s="32" t="s">
        <v>548</v>
      </c>
      <c r="F2012" s="32"/>
      <c r="G2012" s="32"/>
      <c r="H2012" s="50">
        <f>H1997</f>
        <v>51000</v>
      </c>
      <c r="I2012" s="51">
        <f>+C2012*H2012</f>
        <v>2550</v>
      </c>
      <c r="J2012" s="45"/>
    </row>
    <row r="2013" spans="1:10" ht="13.5" customHeight="1">
      <c r="A2013" s="32"/>
      <c r="B2013" s="337"/>
      <c r="C2013" s="126">
        <v>0.005</v>
      </c>
      <c r="D2013" s="48" t="s">
        <v>547</v>
      </c>
      <c r="E2013" s="32" t="s">
        <v>550</v>
      </c>
      <c r="F2013" s="32"/>
      <c r="G2013" s="32"/>
      <c r="H2013" s="50">
        <f>H1998</f>
        <v>54000</v>
      </c>
      <c r="I2013" s="51">
        <f>+C2013*H2013</f>
        <v>270</v>
      </c>
      <c r="J2013" s="45"/>
    </row>
    <row r="2014" spans="1:10" ht="13.5" customHeight="1">
      <c r="A2014" s="32"/>
      <c r="B2014" s="337"/>
      <c r="C2014" s="126">
        <v>0.008</v>
      </c>
      <c r="D2014" s="48" t="s">
        <v>547</v>
      </c>
      <c r="E2014" s="32" t="s">
        <v>551</v>
      </c>
      <c r="F2014" s="32"/>
      <c r="G2014" s="32"/>
      <c r="H2014" s="50">
        <f>H1999</f>
        <v>48000</v>
      </c>
      <c r="I2014" s="51">
        <f>+C2014*H2014</f>
        <v>384</v>
      </c>
      <c r="J2014" s="45"/>
    </row>
    <row r="2015" spans="1:10" ht="13.5" customHeight="1">
      <c r="A2015" s="32"/>
      <c r="B2015" s="337"/>
      <c r="C2015" s="126"/>
      <c r="D2015" s="48"/>
      <c r="E2015" s="32"/>
      <c r="F2015" s="32"/>
      <c r="G2015" s="32"/>
      <c r="H2015" s="431" t="s">
        <v>1117</v>
      </c>
      <c r="I2015" s="139">
        <f>SUM(I2011:I2014)</f>
        <v>8604</v>
      </c>
      <c r="J2015" s="45"/>
    </row>
    <row r="2016" spans="1:10" ht="6" customHeight="1">
      <c r="A2016" s="32"/>
      <c r="B2016" s="337"/>
      <c r="C2016" s="126"/>
      <c r="D2016" s="48"/>
      <c r="E2016" s="32"/>
      <c r="F2016" s="32"/>
      <c r="G2016" s="32"/>
      <c r="H2016" s="40"/>
      <c r="I2016" s="51"/>
      <c r="J2016" s="45"/>
    </row>
    <row r="2017" spans="1:10" ht="13.5" customHeight="1">
      <c r="A2017" s="32"/>
      <c r="B2017" s="337"/>
      <c r="C2017" s="126"/>
      <c r="D2017" s="48"/>
      <c r="E2017" s="32"/>
      <c r="F2017" s="32"/>
      <c r="G2017" s="32"/>
      <c r="H2017" s="431" t="s">
        <v>1120</v>
      </c>
      <c r="I2017" s="432">
        <f>ROUNDDOWN(J2017,)</f>
        <v>98505</v>
      </c>
      <c r="J2017" s="139">
        <f>SUM(I2006:I2015)/2</f>
        <v>98505.6</v>
      </c>
    </row>
    <row r="2018" spans="1:10" ht="5.25" customHeight="1">
      <c r="A2018" s="32"/>
      <c r="B2018" s="337"/>
      <c r="C2018" s="150"/>
      <c r="D2018" s="48"/>
      <c r="E2018" s="32"/>
      <c r="F2018" s="32"/>
      <c r="G2018" s="32"/>
      <c r="H2018" s="40"/>
      <c r="I2018" s="51"/>
      <c r="J2018" s="45"/>
    </row>
    <row r="2019" spans="1:237" s="55" customFormat="1" ht="13.5" customHeight="1">
      <c r="A2019" s="32"/>
      <c r="B2019" s="337" t="s">
        <v>431</v>
      </c>
      <c r="C2019" s="149"/>
      <c r="D2019" s="43"/>
      <c r="E2019" s="44" t="s">
        <v>809</v>
      </c>
      <c r="F2019" s="32"/>
      <c r="G2019" s="32"/>
      <c r="H2019" s="40"/>
      <c r="I2019" s="45"/>
      <c r="IC2019" s="32"/>
    </row>
    <row r="2020" spans="1:237" s="55" customFormat="1" ht="13.5" customHeight="1">
      <c r="A2020" s="32"/>
      <c r="B2020" s="337"/>
      <c r="C2020" s="362" t="s">
        <v>1404</v>
      </c>
      <c r="D2020" s="43"/>
      <c r="E2020" s="44"/>
      <c r="F2020" s="32"/>
      <c r="G2020" s="32"/>
      <c r="H2020" s="40"/>
      <c r="I2020" s="45"/>
      <c r="IC2020" s="32"/>
    </row>
    <row r="2021" spans="1:237" s="55" customFormat="1" ht="13.5" customHeight="1">
      <c r="A2021" s="32"/>
      <c r="B2021" s="337"/>
      <c r="C2021" s="150">
        <v>0.017</v>
      </c>
      <c r="D2021" s="48" t="s">
        <v>916</v>
      </c>
      <c r="E2021" s="32" t="s">
        <v>810</v>
      </c>
      <c r="F2021" s="32"/>
      <c r="G2021" s="32"/>
      <c r="H2021" s="40">
        <f>'daftar harga bahan'!F176</f>
        <v>3609000</v>
      </c>
      <c r="I2021" s="51">
        <f>+C2021*H2021</f>
        <v>61353.00000000001</v>
      </c>
      <c r="IC2021" s="32"/>
    </row>
    <row r="2022" spans="1:237" s="55" customFormat="1" ht="13.5" customHeight="1">
      <c r="A2022" s="32"/>
      <c r="B2022" s="337"/>
      <c r="C2022" s="150">
        <v>0.024</v>
      </c>
      <c r="D2022" s="48" t="s">
        <v>916</v>
      </c>
      <c r="E2022" s="32" t="s">
        <v>1460</v>
      </c>
      <c r="F2022" s="32"/>
      <c r="G2022" s="32"/>
      <c r="H2022" s="40">
        <f>H2006</f>
        <v>2269000</v>
      </c>
      <c r="I2022" s="51">
        <f>+C2022*H2022</f>
        <v>54456</v>
      </c>
      <c r="IC2022" s="32"/>
    </row>
    <row r="2023" spans="1:237" s="55" customFormat="1" ht="13.5" customHeight="1">
      <c r="A2023" s="32"/>
      <c r="B2023" s="337"/>
      <c r="C2023" s="150">
        <v>0.4</v>
      </c>
      <c r="D2023" s="48" t="s">
        <v>306</v>
      </c>
      <c r="E2023" s="32" t="s">
        <v>1457</v>
      </c>
      <c r="F2023" s="32"/>
      <c r="G2023" s="32"/>
      <c r="H2023" s="40">
        <f>'daftar harga bahan'!F426</f>
        <v>17500</v>
      </c>
      <c r="I2023" s="51">
        <f>+C2023*H2023</f>
        <v>7000</v>
      </c>
      <c r="IC2023" s="32"/>
    </row>
    <row r="2024" spans="1:237" s="55" customFormat="1" ht="13.5" customHeight="1">
      <c r="A2024" s="32"/>
      <c r="B2024" s="337"/>
      <c r="C2024" s="126"/>
      <c r="D2024" s="48"/>
      <c r="E2024" s="32"/>
      <c r="F2024" s="32"/>
      <c r="G2024" s="32"/>
      <c r="H2024" s="431" t="s">
        <v>1115</v>
      </c>
      <c r="I2024" s="139">
        <f>SUM(I2021:I2023)</f>
        <v>122809</v>
      </c>
      <c r="IC2024" s="32"/>
    </row>
    <row r="2025" spans="1:237" s="55" customFormat="1" ht="13.5" customHeight="1">
      <c r="A2025" s="32"/>
      <c r="B2025" s="337"/>
      <c r="C2025" s="434" t="s">
        <v>1116</v>
      </c>
      <c r="D2025" s="48"/>
      <c r="E2025" s="32"/>
      <c r="F2025" s="32"/>
      <c r="G2025" s="32"/>
      <c r="H2025" s="40"/>
      <c r="I2025" s="51"/>
      <c r="IC2025" s="32"/>
    </row>
    <row r="2026" spans="1:237" s="55" customFormat="1" ht="13.5" customHeight="1">
      <c r="A2026" s="32"/>
      <c r="B2026" s="337"/>
      <c r="C2026" s="150">
        <v>0.3</v>
      </c>
      <c r="D2026" s="48" t="s">
        <v>48</v>
      </c>
      <c r="E2026" s="32" t="s">
        <v>62</v>
      </c>
      <c r="F2026" s="32"/>
      <c r="G2026" s="32"/>
      <c r="H2026" s="40">
        <f>H2011</f>
        <v>36000</v>
      </c>
      <c r="I2026" s="51">
        <f>+C2026*H2026</f>
        <v>10800</v>
      </c>
      <c r="IC2026" s="32"/>
    </row>
    <row r="2027" spans="1:237" s="55" customFormat="1" ht="13.5" customHeight="1">
      <c r="A2027" s="32"/>
      <c r="B2027" s="337"/>
      <c r="C2027" s="150">
        <v>0.15</v>
      </c>
      <c r="D2027" s="48" t="s">
        <v>48</v>
      </c>
      <c r="E2027" s="32" t="s">
        <v>252</v>
      </c>
      <c r="F2027" s="32"/>
      <c r="G2027" s="32"/>
      <c r="H2027" s="40">
        <f>H2012</f>
        <v>51000</v>
      </c>
      <c r="I2027" s="51">
        <f>+C2027*H2027</f>
        <v>7650</v>
      </c>
      <c r="IC2027" s="32"/>
    </row>
    <row r="2028" spans="1:237" s="55" customFormat="1" ht="13.5" customHeight="1">
      <c r="A2028" s="32"/>
      <c r="B2028" s="337"/>
      <c r="C2028" s="150">
        <v>0.15</v>
      </c>
      <c r="D2028" s="48" t="s">
        <v>48</v>
      </c>
      <c r="E2028" s="32" t="s">
        <v>253</v>
      </c>
      <c r="F2028" s="32"/>
      <c r="G2028" s="32"/>
      <c r="H2028" s="40">
        <f>H2013</f>
        <v>54000</v>
      </c>
      <c r="I2028" s="51">
        <f>+C2028*H2028</f>
        <v>8100</v>
      </c>
      <c r="IC2028" s="32"/>
    </row>
    <row r="2029" spans="1:237" s="55" customFormat="1" ht="13.5" customHeight="1">
      <c r="A2029" s="32"/>
      <c r="B2029" s="337"/>
      <c r="C2029" s="150">
        <v>0.05</v>
      </c>
      <c r="D2029" s="48" t="s">
        <v>48</v>
      </c>
      <c r="E2029" s="32" t="s">
        <v>551</v>
      </c>
      <c r="F2029" s="32"/>
      <c r="G2029" s="32"/>
      <c r="H2029" s="40">
        <f>H2014</f>
        <v>48000</v>
      </c>
      <c r="I2029" s="51">
        <f>+C2029*H2029</f>
        <v>2400</v>
      </c>
      <c r="IC2029" s="32"/>
    </row>
    <row r="2030" spans="1:237" s="55" customFormat="1" ht="13.5" customHeight="1">
      <c r="A2030" s="32"/>
      <c r="B2030" s="337"/>
      <c r="C2030" s="150"/>
      <c r="D2030" s="48"/>
      <c r="E2030" s="32"/>
      <c r="F2030" s="32"/>
      <c r="G2030" s="32"/>
      <c r="H2030" s="431" t="s">
        <v>1117</v>
      </c>
      <c r="I2030" s="139">
        <f>SUM(I2026:I2029)</f>
        <v>28950</v>
      </c>
      <c r="IC2030" s="32"/>
    </row>
    <row r="2031" spans="1:237" s="55" customFormat="1" ht="6.75" customHeight="1">
      <c r="A2031" s="32"/>
      <c r="B2031" s="337"/>
      <c r="C2031" s="150"/>
      <c r="D2031" s="48"/>
      <c r="E2031" s="32"/>
      <c r="F2031" s="32"/>
      <c r="G2031" s="32"/>
      <c r="H2031" s="40"/>
      <c r="I2031" s="51"/>
      <c r="IC2031" s="32"/>
    </row>
    <row r="2032" spans="1:237" s="55" customFormat="1" ht="15" customHeight="1">
      <c r="A2032" s="32"/>
      <c r="B2032" s="337"/>
      <c r="C2032" s="150"/>
      <c r="D2032" s="48"/>
      <c r="E2032" s="32"/>
      <c r="F2032" s="32"/>
      <c r="G2032" s="32"/>
      <c r="H2032" s="431" t="s">
        <v>1120</v>
      </c>
      <c r="I2032" s="139">
        <f>SUM(I2021:I2030)/2</f>
        <v>151759</v>
      </c>
      <c r="IC2032" s="32"/>
    </row>
    <row r="2033" spans="1:237" s="55" customFormat="1" ht="6" customHeight="1">
      <c r="A2033" s="32"/>
      <c r="B2033" s="337"/>
      <c r="C2033" s="150"/>
      <c r="D2033" s="48"/>
      <c r="E2033" s="32"/>
      <c r="F2033" s="32"/>
      <c r="G2033" s="32"/>
      <c r="H2033" s="40"/>
      <c r="I2033" s="32"/>
      <c r="IC2033" s="32"/>
    </row>
    <row r="2034" spans="1:237" s="55" customFormat="1" ht="13.5" customHeight="1">
      <c r="A2034" s="32"/>
      <c r="B2034" s="337" t="s">
        <v>432</v>
      </c>
      <c r="C2034" s="149"/>
      <c r="D2034" s="43"/>
      <c r="E2034" s="44" t="s">
        <v>146</v>
      </c>
      <c r="F2034" s="32"/>
      <c r="G2034" s="32"/>
      <c r="H2034" s="40"/>
      <c r="IC2034" s="32"/>
    </row>
    <row r="2035" spans="1:237" s="55" customFormat="1" ht="13.5" customHeight="1">
      <c r="A2035" s="32"/>
      <c r="B2035" s="337"/>
      <c r="C2035" s="362" t="s">
        <v>1404</v>
      </c>
      <c r="D2035" s="43"/>
      <c r="E2035" s="44"/>
      <c r="F2035" s="32"/>
      <c r="G2035" s="32"/>
      <c r="H2035" s="40"/>
      <c r="IC2035" s="32"/>
    </row>
    <row r="2036" spans="1:237" s="55" customFormat="1" ht="13.5" customHeight="1">
      <c r="A2036" s="32"/>
      <c r="B2036" s="337"/>
      <c r="C2036" s="150">
        <v>0.017</v>
      </c>
      <c r="D2036" s="48" t="s">
        <v>916</v>
      </c>
      <c r="E2036" s="32" t="s">
        <v>810</v>
      </c>
      <c r="F2036" s="32"/>
      <c r="G2036" s="32"/>
      <c r="H2036" s="40">
        <f>H2021</f>
        <v>3609000</v>
      </c>
      <c r="I2036" s="51">
        <f>+C2036*H2036</f>
        <v>61353.00000000001</v>
      </c>
      <c r="IC2036" s="32"/>
    </row>
    <row r="2037" spans="1:237" s="55" customFormat="1" ht="13.5" customHeight="1">
      <c r="A2037" s="32"/>
      <c r="B2037" s="337"/>
      <c r="C2037" s="150">
        <v>0.347</v>
      </c>
      <c r="D2037" s="48" t="s">
        <v>262</v>
      </c>
      <c r="E2037" s="32" t="s">
        <v>147</v>
      </c>
      <c r="F2037" s="32"/>
      <c r="G2037" s="32"/>
      <c r="H2037" s="40">
        <f>H1992</f>
        <v>148700</v>
      </c>
      <c r="I2037" s="51">
        <f>+C2037*H2037</f>
        <v>51598.899999999994</v>
      </c>
      <c r="IC2037" s="32"/>
    </row>
    <row r="2038" spans="1:237" s="55" customFormat="1" ht="13.5" customHeight="1">
      <c r="A2038" s="32"/>
      <c r="B2038" s="337"/>
      <c r="C2038" s="150">
        <v>0.4</v>
      </c>
      <c r="D2038" s="48" t="s">
        <v>306</v>
      </c>
      <c r="E2038" s="32" t="s">
        <v>660</v>
      </c>
      <c r="F2038" s="32"/>
      <c r="G2038" s="32"/>
      <c r="H2038" s="40">
        <f>'daftar harga bahan'!F426</f>
        <v>17500</v>
      </c>
      <c r="I2038" s="51">
        <f>+C2038*H2038</f>
        <v>7000</v>
      </c>
      <c r="IC2038" s="32"/>
    </row>
    <row r="2039" spans="1:237" s="55" customFormat="1" ht="13.5" customHeight="1">
      <c r="A2039" s="32"/>
      <c r="B2039" s="337"/>
      <c r="C2039" s="126"/>
      <c r="D2039" s="48"/>
      <c r="E2039" s="32"/>
      <c r="F2039" s="32"/>
      <c r="G2039" s="32"/>
      <c r="H2039" s="431" t="s">
        <v>1115</v>
      </c>
      <c r="I2039" s="139">
        <f>SUM(I2036:I2038)</f>
        <v>119951.9</v>
      </c>
      <c r="IC2039" s="32"/>
    </row>
    <row r="2040" spans="1:237" s="55" customFormat="1" ht="13.5" customHeight="1">
      <c r="A2040" s="32"/>
      <c r="B2040" s="337"/>
      <c r="C2040" s="434" t="s">
        <v>1116</v>
      </c>
      <c r="D2040" s="48"/>
      <c r="E2040" s="32"/>
      <c r="F2040" s="32"/>
      <c r="G2040" s="32"/>
      <c r="H2040" s="40"/>
      <c r="I2040" s="51"/>
      <c r="IC2040" s="32"/>
    </row>
    <row r="2041" spans="1:237" s="55" customFormat="1" ht="13.5" customHeight="1">
      <c r="A2041" s="32"/>
      <c r="B2041" s="337"/>
      <c r="C2041" s="150">
        <v>0.12</v>
      </c>
      <c r="D2041" s="48" t="s">
        <v>48</v>
      </c>
      <c r="E2041" s="32" t="s">
        <v>62</v>
      </c>
      <c r="F2041" s="32"/>
      <c r="G2041" s="32"/>
      <c r="H2041" s="40">
        <f>H2026</f>
        <v>36000</v>
      </c>
      <c r="I2041" s="51">
        <f>+C2041*H2041</f>
        <v>4320</v>
      </c>
      <c r="IC2041" s="32"/>
    </row>
    <row r="2042" spans="1:237" s="55" customFormat="1" ht="13.5" customHeight="1">
      <c r="A2042" s="32"/>
      <c r="B2042" s="337"/>
      <c r="C2042" s="150">
        <v>0.15</v>
      </c>
      <c r="D2042" s="48" t="s">
        <v>48</v>
      </c>
      <c r="E2042" s="32" t="s">
        <v>252</v>
      </c>
      <c r="F2042" s="32"/>
      <c r="G2042" s="32"/>
      <c r="H2042" s="40">
        <f>H2027</f>
        <v>51000</v>
      </c>
      <c r="I2042" s="51">
        <f>+C2042*H2042</f>
        <v>7650</v>
      </c>
      <c r="IC2042" s="32"/>
    </row>
    <row r="2043" spans="1:237" s="55" customFormat="1" ht="13.5" customHeight="1">
      <c r="A2043" s="32"/>
      <c r="B2043" s="337"/>
      <c r="C2043" s="150">
        <v>0.15</v>
      </c>
      <c r="D2043" s="48" t="s">
        <v>48</v>
      </c>
      <c r="E2043" s="32" t="s">
        <v>253</v>
      </c>
      <c r="F2043" s="32"/>
      <c r="G2043" s="32"/>
      <c r="H2043" s="40">
        <f>H2028</f>
        <v>54000</v>
      </c>
      <c r="I2043" s="51">
        <f>+C2043*H2043</f>
        <v>8100</v>
      </c>
      <c r="IC2043" s="32"/>
    </row>
    <row r="2044" spans="1:237" s="55" customFormat="1" ht="13.5" customHeight="1">
      <c r="A2044" s="32"/>
      <c r="B2044" s="337"/>
      <c r="C2044" s="150">
        <v>0.05</v>
      </c>
      <c r="D2044" s="48" t="s">
        <v>48</v>
      </c>
      <c r="E2044" s="32" t="s">
        <v>551</v>
      </c>
      <c r="F2044" s="32"/>
      <c r="G2044" s="32"/>
      <c r="H2044" s="40">
        <f>H2029</f>
        <v>48000</v>
      </c>
      <c r="I2044" s="51">
        <f>+C2044*H2044</f>
        <v>2400</v>
      </c>
      <c r="IC2044" s="32"/>
    </row>
    <row r="2045" spans="1:237" s="55" customFormat="1" ht="13.5" customHeight="1">
      <c r="A2045" s="32"/>
      <c r="B2045" s="337"/>
      <c r="C2045" s="150"/>
      <c r="D2045" s="48"/>
      <c r="E2045" s="32"/>
      <c r="F2045" s="32"/>
      <c r="G2045" s="32"/>
      <c r="H2045" s="431" t="s">
        <v>1117</v>
      </c>
      <c r="I2045" s="139">
        <f>SUM(I2041:I2044)</f>
        <v>22470</v>
      </c>
      <c r="IC2045" s="32"/>
    </row>
    <row r="2046" spans="1:237" s="55" customFormat="1" ht="5.25" customHeight="1">
      <c r="A2046" s="32"/>
      <c r="B2046" s="337"/>
      <c r="C2046" s="150"/>
      <c r="D2046" s="48"/>
      <c r="E2046" s="32"/>
      <c r="F2046" s="32"/>
      <c r="G2046" s="32"/>
      <c r="H2046" s="40"/>
      <c r="I2046" s="51"/>
      <c r="IC2046" s="32"/>
    </row>
    <row r="2047" spans="1:237" s="55" customFormat="1" ht="14.25" customHeight="1">
      <c r="A2047" s="32"/>
      <c r="B2047" s="337"/>
      <c r="C2047" s="150"/>
      <c r="D2047" s="48"/>
      <c r="E2047" s="32"/>
      <c r="F2047" s="32"/>
      <c r="G2047" s="32"/>
      <c r="H2047" s="431" t="s">
        <v>1120</v>
      </c>
      <c r="I2047" s="432">
        <f>ROUNDDOWN(J2047,)</f>
        <v>142421</v>
      </c>
      <c r="J2047" s="139">
        <f>SUM(I2036:I2045)/2</f>
        <v>142421.9</v>
      </c>
      <c r="IC2047" s="32"/>
    </row>
    <row r="2048" spans="1:10" ht="6" customHeight="1">
      <c r="A2048" s="32"/>
      <c r="B2048" s="337"/>
      <c r="C2048" s="150"/>
      <c r="D2048" s="48"/>
      <c r="E2048" s="32"/>
      <c r="F2048" s="32"/>
      <c r="G2048" s="32"/>
      <c r="H2048" s="40"/>
      <c r="I2048" s="32"/>
      <c r="J2048" s="45"/>
    </row>
    <row r="2049" spans="1:10" ht="13.5" customHeight="1">
      <c r="A2049" s="32"/>
      <c r="B2049" s="337" t="s">
        <v>433</v>
      </c>
      <c r="C2049" s="149"/>
      <c r="D2049" s="43"/>
      <c r="E2049" s="44" t="s">
        <v>240</v>
      </c>
      <c r="F2049" s="32"/>
      <c r="G2049" s="32"/>
      <c r="H2049" s="40"/>
      <c r="I2049" s="55"/>
      <c r="J2049" s="45"/>
    </row>
    <row r="2050" spans="1:10" ht="13.5" customHeight="1">
      <c r="A2050" s="32"/>
      <c r="B2050" s="337"/>
      <c r="C2050" s="362" t="s">
        <v>1404</v>
      </c>
      <c r="D2050" s="43"/>
      <c r="E2050" s="44"/>
      <c r="F2050" s="32"/>
      <c r="G2050" s="32"/>
      <c r="H2050" s="40"/>
      <c r="I2050" s="55"/>
      <c r="J2050" s="45"/>
    </row>
    <row r="2051" spans="1:10" ht="13.5" customHeight="1">
      <c r="A2051" s="32"/>
      <c r="B2051" s="337"/>
      <c r="C2051" s="126">
        <v>0.2</v>
      </c>
      <c r="D2051" s="48" t="s">
        <v>916</v>
      </c>
      <c r="E2051" s="32" t="s">
        <v>1460</v>
      </c>
      <c r="F2051" s="32"/>
      <c r="G2051" s="32"/>
      <c r="H2051" s="50">
        <f>+H1988</f>
        <v>2269000</v>
      </c>
      <c r="I2051" s="51">
        <f aca="true" t="shared" si="14" ref="I2051:I2058">+C2051*H2051</f>
        <v>453800</v>
      </c>
      <c r="J2051" s="45"/>
    </row>
    <row r="2052" spans="1:10" ht="13.5" customHeight="1">
      <c r="A2052" s="32"/>
      <c r="B2052" s="337"/>
      <c r="C2052" s="126">
        <v>1.5</v>
      </c>
      <c r="D2052" s="48" t="s">
        <v>315</v>
      </c>
      <c r="E2052" s="32" t="s">
        <v>1467</v>
      </c>
      <c r="F2052" s="32"/>
      <c r="G2052" s="32"/>
      <c r="H2052" s="50">
        <f>+H1989</f>
        <v>17500</v>
      </c>
      <c r="I2052" s="51">
        <f t="shared" si="14"/>
        <v>26250</v>
      </c>
      <c r="J2052" s="45"/>
    </row>
    <row r="2053" spans="1:10" ht="13.5" customHeight="1">
      <c r="A2053" s="32"/>
      <c r="B2053" s="337"/>
      <c r="C2053" s="126">
        <v>0.4</v>
      </c>
      <c r="D2053" s="48" t="s">
        <v>780</v>
      </c>
      <c r="E2053" s="32" t="s">
        <v>661</v>
      </c>
      <c r="F2053" s="32"/>
      <c r="G2053" s="32"/>
      <c r="H2053" s="50">
        <f>+H1990</f>
        <v>24200</v>
      </c>
      <c r="I2053" s="51">
        <f t="shared" si="14"/>
        <v>9680</v>
      </c>
      <c r="J2053" s="45"/>
    </row>
    <row r="2054" spans="1:10" ht="13.5" customHeight="1">
      <c r="A2054" s="32"/>
      <c r="B2054" s="337"/>
      <c r="C2054" s="153">
        <v>157.5</v>
      </c>
      <c r="D2054" s="48" t="s">
        <v>315</v>
      </c>
      <c r="E2054" s="32" t="s">
        <v>696</v>
      </c>
      <c r="F2054" s="32"/>
      <c r="G2054" s="32"/>
      <c r="H2054" s="50">
        <f>+'daftar harga bahan'!F257</f>
        <v>12200</v>
      </c>
      <c r="I2054" s="51">
        <f t="shared" si="14"/>
        <v>1921500</v>
      </c>
      <c r="J2054" s="45"/>
    </row>
    <row r="2055" spans="1:10" ht="13.5" customHeight="1">
      <c r="A2055" s="32"/>
      <c r="B2055" s="337"/>
      <c r="C2055" s="126">
        <v>2.25</v>
      </c>
      <c r="D2055" s="48" t="s">
        <v>315</v>
      </c>
      <c r="E2055" s="32" t="s">
        <v>658</v>
      </c>
      <c r="F2055" s="32"/>
      <c r="G2055" s="32"/>
      <c r="H2055" s="50">
        <f>+H1857</f>
        <v>20000</v>
      </c>
      <c r="I2055" s="51">
        <f t="shared" si="14"/>
        <v>45000</v>
      </c>
      <c r="J2055" s="45"/>
    </row>
    <row r="2056" spans="1:10" ht="13.5" customHeight="1">
      <c r="A2056" s="32"/>
      <c r="B2056" s="337"/>
      <c r="C2056" s="126">
        <v>336</v>
      </c>
      <c r="D2056" s="48" t="s">
        <v>315</v>
      </c>
      <c r="E2056" s="32" t="s">
        <v>657</v>
      </c>
      <c r="F2056" s="32"/>
      <c r="G2056" s="32"/>
      <c r="H2056" s="50">
        <f>'daftar harga bahan'!F57</f>
        <v>1550</v>
      </c>
      <c r="I2056" s="51">
        <f t="shared" si="14"/>
        <v>520800</v>
      </c>
      <c r="J2056" s="45"/>
    </row>
    <row r="2057" spans="1:10" ht="13.5" customHeight="1">
      <c r="A2057" s="32"/>
      <c r="B2057" s="337"/>
      <c r="C2057" s="126">
        <v>0.54</v>
      </c>
      <c r="D2057" s="48" t="s">
        <v>916</v>
      </c>
      <c r="E2057" s="32" t="s">
        <v>148</v>
      </c>
      <c r="F2057" s="32"/>
      <c r="G2057" s="32"/>
      <c r="H2057" s="50">
        <f>'daftar harga bahan'!F34</f>
        <v>250000</v>
      </c>
      <c r="I2057" s="51">
        <f t="shared" si="14"/>
        <v>135000</v>
      </c>
      <c r="J2057" s="45"/>
    </row>
    <row r="2058" spans="1:10" ht="13.5" customHeight="1">
      <c r="A2058" s="32"/>
      <c r="B2058" s="337"/>
      <c r="C2058" s="126">
        <v>0.81</v>
      </c>
      <c r="D2058" s="48" t="s">
        <v>916</v>
      </c>
      <c r="E2058" s="32" t="s">
        <v>1398</v>
      </c>
      <c r="F2058" s="32"/>
      <c r="G2058" s="32"/>
      <c r="H2058" s="50">
        <f>'daftar harga bahan'!F19</f>
        <v>274000</v>
      </c>
      <c r="I2058" s="51">
        <f t="shared" si="14"/>
        <v>221940.00000000003</v>
      </c>
      <c r="J2058" s="45"/>
    </row>
    <row r="2059" spans="1:10" ht="13.5" customHeight="1">
      <c r="A2059" s="32"/>
      <c r="B2059" s="337"/>
      <c r="C2059" s="126"/>
      <c r="D2059" s="48"/>
      <c r="E2059" s="32"/>
      <c r="F2059" s="32"/>
      <c r="G2059" s="32"/>
      <c r="H2059" s="431" t="s">
        <v>1115</v>
      </c>
      <c r="I2059" s="139">
        <f>SUM(I2051:I2058)</f>
        <v>3333970</v>
      </c>
      <c r="J2059" s="45"/>
    </row>
    <row r="2060" spans="1:10" ht="13.5" customHeight="1">
      <c r="A2060" s="32"/>
      <c r="B2060" s="337"/>
      <c r="C2060" s="434" t="s">
        <v>1116</v>
      </c>
      <c r="D2060" s="48"/>
      <c r="E2060" s="32"/>
      <c r="F2060" s="32"/>
      <c r="G2060" s="32"/>
      <c r="H2060" s="40"/>
      <c r="I2060" s="51"/>
      <c r="J2060" s="45"/>
    </row>
    <row r="2061" spans="1:10" ht="13.5" customHeight="1">
      <c r="A2061" s="32"/>
      <c r="B2061" s="337"/>
      <c r="C2061" s="126">
        <v>5.3</v>
      </c>
      <c r="D2061" s="48" t="s">
        <v>547</v>
      </c>
      <c r="E2061" s="32" t="s">
        <v>549</v>
      </c>
      <c r="F2061" s="32"/>
      <c r="G2061" s="32"/>
      <c r="H2061" s="50">
        <f>+H2011</f>
        <v>36000</v>
      </c>
      <c r="I2061" s="51">
        <f aca="true" t="shared" si="15" ref="I2061:I2066">+C2061*H2061</f>
        <v>190800</v>
      </c>
      <c r="J2061" s="45"/>
    </row>
    <row r="2062" spans="1:10" ht="13.5" customHeight="1">
      <c r="A2062" s="32"/>
      <c r="B2062" s="337"/>
      <c r="C2062" s="126">
        <v>0.275</v>
      </c>
      <c r="D2062" s="48" t="s">
        <v>547</v>
      </c>
      <c r="E2062" s="32" t="s">
        <v>785</v>
      </c>
      <c r="F2062" s="32"/>
      <c r="G2062" s="32"/>
      <c r="H2062" s="50">
        <f>'Daft.Upah'!F14</f>
        <v>51000</v>
      </c>
      <c r="I2062" s="51">
        <f t="shared" si="15"/>
        <v>14025.000000000002</v>
      </c>
      <c r="J2062" s="45"/>
    </row>
    <row r="2063" spans="1:10" ht="13.5" customHeight="1">
      <c r="A2063" s="32"/>
      <c r="B2063" s="337"/>
      <c r="C2063" s="126">
        <v>1.3</v>
      </c>
      <c r="D2063" s="48" t="s">
        <v>547</v>
      </c>
      <c r="E2063" s="32" t="s">
        <v>548</v>
      </c>
      <c r="F2063" s="32"/>
      <c r="G2063" s="32"/>
      <c r="H2063" s="50">
        <f>H2042</f>
        <v>51000</v>
      </c>
      <c r="I2063" s="51">
        <f t="shared" si="15"/>
        <v>66300</v>
      </c>
      <c r="J2063" s="45"/>
    </row>
    <row r="2064" spans="1:10" ht="13.5" customHeight="1">
      <c r="A2064" s="32"/>
      <c r="B2064" s="337"/>
      <c r="C2064" s="126">
        <v>1.05</v>
      </c>
      <c r="D2064" s="48" t="s">
        <v>547</v>
      </c>
      <c r="E2064" s="32" t="s">
        <v>697</v>
      </c>
      <c r="F2064" s="32"/>
      <c r="G2064" s="32"/>
      <c r="H2064" s="50">
        <f>'Daft.Upah'!F15</f>
        <v>51000</v>
      </c>
      <c r="I2064" s="51">
        <f t="shared" si="15"/>
        <v>53550</v>
      </c>
      <c r="J2064" s="45"/>
    </row>
    <row r="2065" spans="1:10" ht="13.5" customHeight="1">
      <c r="A2065" s="32"/>
      <c r="B2065" s="337"/>
      <c r="C2065" s="126">
        <v>0.262</v>
      </c>
      <c r="D2065" s="48" t="s">
        <v>547</v>
      </c>
      <c r="E2065" s="32" t="s">
        <v>550</v>
      </c>
      <c r="F2065" s="32"/>
      <c r="G2065" s="32"/>
      <c r="H2065" s="50">
        <f>+H2013</f>
        <v>54000</v>
      </c>
      <c r="I2065" s="51">
        <f t="shared" si="15"/>
        <v>14148</v>
      </c>
      <c r="J2065" s="45"/>
    </row>
    <row r="2066" spans="1:10" ht="13.5" customHeight="1">
      <c r="A2066" s="32"/>
      <c r="B2066" s="337"/>
      <c r="C2066" s="126">
        <v>0.265</v>
      </c>
      <c r="D2066" s="48" t="s">
        <v>547</v>
      </c>
      <c r="E2066" s="32" t="s">
        <v>551</v>
      </c>
      <c r="F2066" s="32"/>
      <c r="G2066" s="32"/>
      <c r="H2066" s="50">
        <f>+H2014</f>
        <v>48000</v>
      </c>
      <c r="I2066" s="51">
        <f t="shared" si="15"/>
        <v>12720</v>
      </c>
      <c r="J2066" s="45"/>
    </row>
    <row r="2067" spans="1:10" ht="13.5" customHeight="1">
      <c r="A2067" s="32"/>
      <c r="B2067" s="337"/>
      <c r="C2067" s="126"/>
      <c r="D2067" s="48"/>
      <c r="E2067" s="32"/>
      <c r="F2067" s="32"/>
      <c r="G2067" s="32"/>
      <c r="H2067" s="431" t="s">
        <v>1117</v>
      </c>
      <c r="I2067" s="139">
        <f>SUM(I2061:I2066)</f>
        <v>351543</v>
      </c>
      <c r="J2067" s="45"/>
    </row>
    <row r="2068" spans="1:10" ht="6" customHeight="1">
      <c r="A2068" s="32"/>
      <c r="B2068" s="337"/>
      <c r="C2068" s="126"/>
      <c r="D2068" s="48"/>
      <c r="E2068" s="32"/>
      <c r="F2068" s="32"/>
      <c r="G2068" s="32"/>
      <c r="H2068" s="40"/>
      <c r="I2068" s="51"/>
      <c r="J2068" s="45"/>
    </row>
    <row r="2069" spans="1:10" ht="13.5" customHeight="1">
      <c r="A2069" s="32"/>
      <c r="B2069" s="337"/>
      <c r="C2069" s="150"/>
      <c r="D2069" s="48"/>
      <c r="E2069" s="32"/>
      <c r="F2069" s="32"/>
      <c r="G2069" s="32"/>
      <c r="H2069" s="431" t="s">
        <v>1120</v>
      </c>
      <c r="I2069" s="429">
        <f>SUM(I2051:I2067)/2</f>
        <v>3685513</v>
      </c>
      <c r="J2069" s="45"/>
    </row>
    <row r="2070" spans="1:10" ht="6" customHeight="1">
      <c r="A2070" s="32"/>
      <c r="B2070" s="337"/>
      <c r="C2070" s="150"/>
      <c r="D2070" s="48"/>
      <c r="E2070" s="32"/>
      <c r="F2070" s="32"/>
      <c r="G2070" s="32"/>
      <c r="H2070" s="40"/>
      <c r="I2070" s="32"/>
      <c r="J2070" s="45"/>
    </row>
    <row r="2071" spans="1:10" ht="15" customHeight="1">
      <c r="A2071" s="32"/>
      <c r="B2071" s="337" t="s">
        <v>434</v>
      </c>
      <c r="C2071" s="149"/>
      <c r="D2071" s="43"/>
      <c r="E2071" s="44" t="s">
        <v>241</v>
      </c>
      <c r="F2071" s="32"/>
      <c r="G2071" s="32"/>
      <c r="H2071" s="40"/>
      <c r="I2071" s="45"/>
      <c r="J2071" s="45"/>
    </row>
    <row r="2072" spans="1:10" ht="15" customHeight="1">
      <c r="A2072" s="32"/>
      <c r="B2072" s="337"/>
      <c r="C2072" s="362" t="s">
        <v>1404</v>
      </c>
      <c r="D2072" s="43"/>
      <c r="E2072" s="44"/>
      <c r="F2072" s="32"/>
      <c r="G2072" s="32"/>
      <c r="H2072" s="40"/>
      <c r="I2072" s="45"/>
      <c r="J2072" s="45"/>
    </row>
    <row r="2073" spans="1:10" ht="15" customHeight="1">
      <c r="A2073" s="32"/>
      <c r="B2073" s="337"/>
      <c r="C2073" s="126">
        <v>0.27</v>
      </c>
      <c r="D2073" s="48" t="s">
        <v>916</v>
      </c>
      <c r="E2073" s="32" t="s">
        <v>1460</v>
      </c>
      <c r="F2073" s="32"/>
      <c r="G2073" s="32"/>
      <c r="H2073" s="50">
        <f aca="true" t="shared" si="16" ref="H2073:H2080">+H2051</f>
        <v>2269000</v>
      </c>
      <c r="I2073" s="51">
        <f aca="true" t="shared" si="17" ref="I2073:I2080">+C2073*H2073</f>
        <v>612630</v>
      </c>
      <c r="J2073" s="45"/>
    </row>
    <row r="2074" spans="1:10" ht="15" customHeight="1">
      <c r="A2074" s="32"/>
      <c r="B2074" s="337"/>
      <c r="C2074" s="126">
        <v>2</v>
      </c>
      <c r="D2074" s="48" t="s">
        <v>315</v>
      </c>
      <c r="E2074" s="32" t="s">
        <v>1467</v>
      </c>
      <c r="F2074" s="32"/>
      <c r="G2074" s="32"/>
      <c r="H2074" s="50">
        <f t="shared" si="16"/>
        <v>17500</v>
      </c>
      <c r="I2074" s="51">
        <f t="shared" si="17"/>
        <v>35000</v>
      </c>
      <c r="J2074" s="45"/>
    </row>
    <row r="2075" spans="1:10" ht="15" customHeight="1">
      <c r="A2075" s="32"/>
      <c r="B2075" s="337"/>
      <c r="C2075" s="126">
        <v>0.6</v>
      </c>
      <c r="D2075" s="48" t="s">
        <v>780</v>
      </c>
      <c r="E2075" s="32" t="s">
        <v>661</v>
      </c>
      <c r="F2075" s="32"/>
      <c r="G2075" s="32"/>
      <c r="H2075" s="50">
        <f t="shared" si="16"/>
        <v>24200</v>
      </c>
      <c r="I2075" s="51">
        <f t="shared" si="17"/>
        <v>14520</v>
      </c>
      <c r="J2075" s="45"/>
    </row>
    <row r="2076" spans="1:10" ht="15" customHeight="1">
      <c r="A2076" s="32"/>
      <c r="B2076" s="337"/>
      <c r="C2076" s="153">
        <v>210</v>
      </c>
      <c r="D2076" s="48" t="s">
        <v>315</v>
      </c>
      <c r="E2076" s="32" t="s">
        <v>696</v>
      </c>
      <c r="F2076" s="32"/>
      <c r="G2076" s="32"/>
      <c r="H2076" s="50">
        <f t="shared" si="16"/>
        <v>12200</v>
      </c>
      <c r="I2076" s="51">
        <f t="shared" si="17"/>
        <v>2562000</v>
      </c>
      <c r="J2076" s="45"/>
    </row>
    <row r="2077" spans="1:10" ht="15" customHeight="1">
      <c r="A2077" s="32"/>
      <c r="B2077" s="337"/>
      <c r="C2077" s="126">
        <v>3</v>
      </c>
      <c r="D2077" s="48" t="s">
        <v>315</v>
      </c>
      <c r="E2077" s="32" t="s">
        <v>658</v>
      </c>
      <c r="F2077" s="32"/>
      <c r="G2077" s="32"/>
      <c r="H2077" s="50">
        <f t="shared" si="16"/>
        <v>20000</v>
      </c>
      <c r="I2077" s="51">
        <f t="shared" si="17"/>
        <v>60000</v>
      </c>
      <c r="J2077" s="45"/>
    </row>
    <row r="2078" spans="1:10" ht="15" customHeight="1">
      <c r="A2078" s="32"/>
      <c r="B2078" s="337"/>
      <c r="C2078" s="126">
        <v>336</v>
      </c>
      <c r="D2078" s="48" t="s">
        <v>315</v>
      </c>
      <c r="E2078" s="32" t="s">
        <v>657</v>
      </c>
      <c r="F2078" s="32"/>
      <c r="G2078" s="32"/>
      <c r="H2078" s="50">
        <f>H2056</f>
        <v>1550</v>
      </c>
      <c r="I2078" s="51">
        <f t="shared" si="17"/>
        <v>520800</v>
      </c>
      <c r="J2078" s="45"/>
    </row>
    <row r="2079" spans="1:10" ht="15" customHeight="1">
      <c r="A2079" s="32"/>
      <c r="B2079" s="337"/>
      <c r="C2079" s="126">
        <v>0.54</v>
      </c>
      <c r="D2079" s="48" t="s">
        <v>916</v>
      </c>
      <c r="E2079" s="32" t="s">
        <v>148</v>
      </c>
      <c r="F2079" s="32"/>
      <c r="G2079" s="32"/>
      <c r="H2079" s="50">
        <f>H2057</f>
        <v>250000</v>
      </c>
      <c r="I2079" s="51">
        <f t="shared" si="17"/>
        <v>135000</v>
      </c>
      <c r="J2079" s="45"/>
    </row>
    <row r="2080" spans="1:10" ht="15" customHeight="1">
      <c r="A2080" s="32"/>
      <c r="B2080" s="337"/>
      <c r="C2080" s="126">
        <v>0.81</v>
      </c>
      <c r="D2080" s="48" t="s">
        <v>916</v>
      </c>
      <c r="E2080" s="32" t="s">
        <v>1398</v>
      </c>
      <c r="F2080" s="32"/>
      <c r="G2080" s="32"/>
      <c r="H2080" s="50">
        <f t="shared" si="16"/>
        <v>274000</v>
      </c>
      <c r="I2080" s="51">
        <f t="shared" si="17"/>
        <v>221940.00000000003</v>
      </c>
      <c r="J2080" s="45"/>
    </row>
    <row r="2081" spans="1:10" ht="15" customHeight="1">
      <c r="A2081" s="32"/>
      <c r="B2081" s="337"/>
      <c r="C2081" s="126"/>
      <c r="D2081" s="48"/>
      <c r="E2081" s="32"/>
      <c r="F2081" s="32"/>
      <c r="G2081" s="32"/>
      <c r="H2081" s="431" t="s">
        <v>1115</v>
      </c>
      <c r="I2081" s="139">
        <f>SUM(I2073:I2080)</f>
        <v>4161890</v>
      </c>
      <c r="J2081" s="45"/>
    </row>
    <row r="2082" spans="1:10" ht="15" customHeight="1">
      <c r="A2082" s="32"/>
      <c r="B2082" s="337"/>
      <c r="C2082" s="434" t="s">
        <v>1116</v>
      </c>
      <c r="D2082" s="48"/>
      <c r="E2082" s="32"/>
      <c r="F2082" s="32"/>
      <c r="G2082" s="32"/>
      <c r="H2082" s="40"/>
      <c r="I2082" s="51"/>
      <c r="J2082" s="45"/>
    </row>
    <row r="2083" spans="1:10" ht="15" customHeight="1">
      <c r="A2083" s="32"/>
      <c r="B2083" s="337"/>
      <c r="C2083" s="126">
        <v>5.65</v>
      </c>
      <c r="D2083" s="48" t="s">
        <v>547</v>
      </c>
      <c r="E2083" s="32" t="s">
        <v>549</v>
      </c>
      <c r="F2083" s="32"/>
      <c r="G2083" s="32"/>
      <c r="H2083" s="50">
        <f aca="true" t="shared" si="18" ref="H2083:H2088">+H2061</f>
        <v>36000</v>
      </c>
      <c r="I2083" s="51">
        <f aca="true" t="shared" si="19" ref="I2083:I2088">+C2083*H2083</f>
        <v>203400</v>
      </c>
      <c r="J2083" s="45"/>
    </row>
    <row r="2084" spans="1:10" ht="15" customHeight="1">
      <c r="A2084" s="32"/>
      <c r="B2084" s="337"/>
      <c r="C2084" s="126">
        <v>0.275</v>
      </c>
      <c r="D2084" s="48" t="s">
        <v>547</v>
      </c>
      <c r="E2084" s="32" t="s">
        <v>785</v>
      </c>
      <c r="F2084" s="32"/>
      <c r="G2084" s="32"/>
      <c r="H2084" s="50">
        <f>H2062</f>
        <v>51000</v>
      </c>
      <c r="I2084" s="51">
        <f t="shared" si="19"/>
        <v>14025.000000000002</v>
      </c>
      <c r="J2084" s="45"/>
    </row>
    <row r="2085" spans="1:10" ht="15" customHeight="1">
      <c r="A2085" s="32"/>
      <c r="B2085" s="337"/>
      <c r="C2085" s="126">
        <v>1.56</v>
      </c>
      <c r="D2085" s="48" t="s">
        <v>547</v>
      </c>
      <c r="E2085" s="32" t="s">
        <v>548</v>
      </c>
      <c r="F2085" s="32"/>
      <c r="G2085" s="32"/>
      <c r="H2085" s="50">
        <f>H2063</f>
        <v>51000</v>
      </c>
      <c r="I2085" s="51">
        <f t="shared" si="19"/>
        <v>79560</v>
      </c>
      <c r="J2085" s="45"/>
    </row>
    <row r="2086" spans="1:10" ht="15" customHeight="1">
      <c r="A2086" s="32"/>
      <c r="B2086" s="337"/>
      <c r="C2086" s="126">
        <v>1.4</v>
      </c>
      <c r="D2086" s="48" t="s">
        <v>547</v>
      </c>
      <c r="E2086" s="32" t="s">
        <v>697</v>
      </c>
      <c r="F2086" s="32"/>
      <c r="G2086" s="32"/>
      <c r="H2086" s="50">
        <f>H2064</f>
        <v>51000</v>
      </c>
      <c r="I2086" s="51">
        <f t="shared" si="19"/>
        <v>71400</v>
      </c>
      <c r="J2086" s="45"/>
    </row>
    <row r="2087" spans="1:10" ht="15" customHeight="1">
      <c r="A2087" s="32"/>
      <c r="B2087" s="337"/>
      <c r="C2087" s="126">
        <v>0.323</v>
      </c>
      <c r="D2087" s="48" t="s">
        <v>547</v>
      </c>
      <c r="E2087" s="32" t="s">
        <v>550</v>
      </c>
      <c r="F2087" s="32"/>
      <c r="G2087" s="32"/>
      <c r="H2087" s="50">
        <f t="shared" si="18"/>
        <v>54000</v>
      </c>
      <c r="I2087" s="51">
        <f t="shared" si="19"/>
        <v>17442</v>
      </c>
      <c r="J2087" s="45"/>
    </row>
    <row r="2088" spans="1:10" ht="15" customHeight="1">
      <c r="A2088" s="32"/>
      <c r="B2088" s="337"/>
      <c r="C2088" s="126">
        <v>0.283</v>
      </c>
      <c r="D2088" s="48" t="s">
        <v>547</v>
      </c>
      <c r="E2088" s="32" t="s">
        <v>551</v>
      </c>
      <c r="F2088" s="32"/>
      <c r="G2088" s="32"/>
      <c r="H2088" s="50">
        <f t="shared" si="18"/>
        <v>48000</v>
      </c>
      <c r="I2088" s="51">
        <f t="shared" si="19"/>
        <v>13583.999999999998</v>
      </c>
      <c r="J2088" s="45"/>
    </row>
    <row r="2089" spans="1:10" ht="15" customHeight="1">
      <c r="A2089" s="32"/>
      <c r="B2089" s="337"/>
      <c r="C2089" s="126"/>
      <c r="D2089" s="48"/>
      <c r="E2089" s="32"/>
      <c r="F2089" s="32"/>
      <c r="G2089" s="32"/>
      <c r="H2089" s="431" t="s">
        <v>1117</v>
      </c>
      <c r="I2089" s="139">
        <f>SUM(I2083:I2088)</f>
        <v>399411</v>
      </c>
      <c r="J2089" s="45"/>
    </row>
    <row r="2090" spans="1:10" ht="6.75" customHeight="1">
      <c r="A2090" s="32"/>
      <c r="B2090" s="337"/>
      <c r="C2090" s="126"/>
      <c r="D2090" s="48"/>
      <c r="E2090" s="32"/>
      <c r="F2090" s="32"/>
      <c r="G2090" s="32"/>
      <c r="H2090" s="40"/>
      <c r="I2090" s="51"/>
      <c r="J2090" s="45"/>
    </row>
    <row r="2091" spans="1:10" ht="15" customHeight="1">
      <c r="A2091" s="32"/>
      <c r="B2091" s="337"/>
      <c r="C2091" s="126"/>
      <c r="D2091" s="48"/>
      <c r="E2091" s="32"/>
      <c r="F2091" s="32"/>
      <c r="G2091" s="32"/>
      <c r="H2091" s="431" t="s">
        <v>1120</v>
      </c>
      <c r="I2091" s="139">
        <f>SUM(I2073:I2089)/2</f>
        <v>4561301</v>
      </c>
      <c r="J2091" s="45"/>
    </row>
    <row r="2092" spans="1:10" ht="6.75" customHeight="1">
      <c r="A2092" s="32"/>
      <c r="B2092" s="337"/>
      <c r="C2092" s="151"/>
      <c r="D2092" s="55"/>
      <c r="E2092" s="55"/>
      <c r="F2092" s="55"/>
      <c r="G2092" s="55"/>
      <c r="H2092" s="55"/>
      <c r="I2092" s="55"/>
      <c r="J2092" s="45"/>
    </row>
    <row r="2093" spans="1:10" ht="15" customHeight="1">
      <c r="A2093" s="32"/>
      <c r="B2093" s="337" t="s">
        <v>435</v>
      </c>
      <c r="C2093" s="149"/>
      <c r="D2093" s="43"/>
      <c r="E2093" s="44" t="s">
        <v>242</v>
      </c>
      <c r="F2093" s="32"/>
      <c r="G2093" s="32"/>
      <c r="H2093" s="40"/>
      <c r="J2093" s="45"/>
    </row>
    <row r="2094" spans="1:10" ht="15" customHeight="1">
      <c r="A2094" s="32"/>
      <c r="B2094" s="337"/>
      <c r="C2094" s="362" t="s">
        <v>1404</v>
      </c>
      <c r="D2094" s="43"/>
      <c r="E2094" s="44"/>
      <c r="F2094" s="32"/>
      <c r="G2094" s="32"/>
      <c r="H2094" s="40"/>
      <c r="J2094" s="45"/>
    </row>
    <row r="2095" spans="1:10" ht="15" customHeight="1">
      <c r="A2095" s="32"/>
      <c r="B2095" s="337"/>
      <c r="C2095" s="126">
        <v>0.4</v>
      </c>
      <c r="D2095" s="48" t="s">
        <v>916</v>
      </c>
      <c r="E2095" s="32" t="s">
        <v>1460</v>
      </c>
      <c r="F2095" s="32"/>
      <c r="G2095" s="32"/>
      <c r="H2095" s="50">
        <f aca="true" t="shared" si="20" ref="H2095:H2102">+H2073</f>
        <v>2269000</v>
      </c>
      <c r="I2095" s="51">
        <f aca="true" t="shared" si="21" ref="I2095:I2105">+C2095*H2095</f>
        <v>907600</v>
      </c>
      <c r="J2095" s="45"/>
    </row>
    <row r="2096" spans="1:10" ht="15" customHeight="1">
      <c r="A2096" s="32"/>
      <c r="B2096" s="337"/>
      <c r="C2096" s="126">
        <v>4</v>
      </c>
      <c r="D2096" s="48" t="s">
        <v>315</v>
      </c>
      <c r="E2096" s="32" t="s">
        <v>1467</v>
      </c>
      <c r="F2096" s="32"/>
      <c r="G2096" s="32"/>
      <c r="H2096" s="50">
        <f t="shared" si="20"/>
        <v>17500</v>
      </c>
      <c r="I2096" s="51">
        <f t="shared" si="21"/>
        <v>70000</v>
      </c>
      <c r="J2096" s="45"/>
    </row>
    <row r="2097" spans="1:10" ht="15" customHeight="1">
      <c r="A2097" s="32"/>
      <c r="B2097" s="337"/>
      <c r="C2097" s="126">
        <v>2</v>
      </c>
      <c r="D2097" s="48" t="s">
        <v>780</v>
      </c>
      <c r="E2097" s="32" t="s">
        <v>661</v>
      </c>
      <c r="F2097" s="32"/>
      <c r="G2097" s="32"/>
      <c r="H2097" s="50">
        <f t="shared" si="20"/>
        <v>24200</v>
      </c>
      <c r="I2097" s="51">
        <f t="shared" si="21"/>
        <v>48400</v>
      </c>
      <c r="J2097" s="45"/>
    </row>
    <row r="2098" spans="1:10" ht="15" customHeight="1">
      <c r="A2098" s="32"/>
      <c r="B2098" s="337"/>
      <c r="C2098" s="153">
        <v>315</v>
      </c>
      <c r="D2098" s="48" t="s">
        <v>315</v>
      </c>
      <c r="E2098" s="32" t="s">
        <v>696</v>
      </c>
      <c r="F2098" s="32"/>
      <c r="G2098" s="32"/>
      <c r="H2098" s="50">
        <f t="shared" si="20"/>
        <v>12200</v>
      </c>
      <c r="I2098" s="51">
        <f t="shared" si="21"/>
        <v>3843000</v>
      </c>
      <c r="J2098" s="45"/>
    </row>
    <row r="2099" spans="1:10" ht="15" customHeight="1">
      <c r="A2099" s="32"/>
      <c r="B2099" s="337"/>
      <c r="C2099" s="126">
        <v>4.5</v>
      </c>
      <c r="D2099" s="48" t="s">
        <v>315</v>
      </c>
      <c r="E2099" s="32" t="s">
        <v>658</v>
      </c>
      <c r="F2099" s="32"/>
      <c r="G2099" s="32"/>
      <c r="H2099" s="50">
        <f t="shared" si="20"/>
        <v>20000</v>
      </c>
      <c r="I2099" s="51">
        <f t="shared" si="21"/>
        <v>90000</v>
      </c>
      <c r="J2099" s="45"/>
    </row>
    <row r="2100" spans="1:10" ht="15" customHeight="1">
      <c r="A2100" s="32"/>
      <c r="B2100" s="337"/>
      <c r="C2100" s="126">
        <v>336</v>
      </c>
      <c r="D2100" s="48" t="s">
        <v>315</v>
      </c>
      <c r="E2100" s="32" t="s">
        <v>657</v>
      </c>
      <c r="F2100" s="32"/>
      <c r="G2100" s="32"/>
      <c r="H2100" s="50">
        <f>H2078</f>
        <v>1550</v>
      </c>
      <c r="I2100" s="51">
        <f t="shared" si="21"/>
        <v>520800</v>
      </c>
      <c r="J2100" s="45"/>
    </row>
    <row r="2101" spans="1:10" ht="15" customHeight="1">
      <c r="A2101" s="32"/>
      <c r="B2101" s="337"/>
      <c r="C2101" s="126">
        <v>0.54</v>
      </c>
      <c r="D2101" s="48" t="s">
        <v>916</v>
      </c>
      <c r="E2101" s="32" t="s">
        <v>148</v>
      </c>
      <c r="F2101" s="32"/>
      <c r="G2101" s="32"/>
      <c r="H2101" s="50">
        <f>H2079</f>
        <v>250000</v>
      </c>
      <c r="I2101" s="51">
        <f t="shared" si="21"/>
        <v>135000</v>
      </c>
      <c r="J2101" s="45"/>
    </row>
    <row r="2102" spans="1:10" ht="15" customHeight="1">
      <c r="A2102" s="32"/>
      <c r="B2102" s="337"/>
      <c r="C2102" s="126">
        <v>0.81</v>
      </c>
      <c r="D2102" s="48" t="s">
        <v>916</v>
      </c>
      <c r="E2102" s="32" t="s">
        <v>1398</v>
      </c>
      <c r="F2102" s="32"/>
      <c r="G2102" s="32"/>
      <c r="H2102" s="50">
        <f t="shared" si="20"/>
        <v>274000</v>
      </c>
      <c r="I2102" s="51">
        <f t="shared" si="21"/>
        <v>221940.00000000003</v>
      </c>
      <c r="J2102" s="45"/>
    </row>
    <row r="2103" spans="1:10" ht="15" customHeight="1">
      <c r="A2103" s="32"/>
      <c r="B2103" s="337"/>
      <c r="C2103" s="126">
        <v>0.15</v>
      </c>
      <c r="D2103" s="48" t="s">
        <v>916</v>
      </c>
      <c r="E2103" s="32" t="s">
        <v>1464</v>
      </c>
      <c r="F2103" s="32"/>
      <c r="G2103" s="32"/>
      <c r="H2103" s="50">
        <f>'daftar harga bahan'!F144</f>
        <v>3609000</v>
      </c>
      <c r="I2103" s="51">
        <f t="shared" si="21"/>
        <v>541350</v>
      </c>
      <c r="J2103" s="45"/>
    </row>
    <row r="2104" spans="1:10" ht="15" customHeight="1">
      <c r="A2104" s="32"/>
      <c r="B2104" s="337"/>
      <c r="C2104" s="126">
        <v>3.5</v>
      </c>
      <c r="D2104" s="48" t="s">
        <v>594</v>
      </c>
      <c r="E2104" s="32" t="s">
        <v>1465</v>
      </c>
      <c r="F2104" s="32"/>
      <c r="G2104" s="32"/>
      <c r="H2104" s="50">
        <f>+H1992</f>
        <v>148700</v>
      </c>
      <c r="I2104" s="51">
        <f t="shared" si="21"/>
        <v>520450</v>
      </c>
      <c r="J2104" s="45"/>
    </row>
    <row r="2105" spans="1:10" ht="15" customHeight="1">
      <c r="A2105" s="32"/>
      <c r="B2105" s="337"/>
      <c r="C2105" s="126">
        <v>20</v>
      </c>
      <c r="D2105" s="48" t="s">
        <v>314</v>
      </c>
      <c r="E2105" s="32" t="s">
        <v>1466</v>
      </c>
      <c r="F2105" s="32"/>
      <c r="G2105" s="32"/>
      <c r="H2105" s="50">
        <f>+H2008</f>
        <v>39000</v>
      </c>
      <c r="I2105" s="51">
        <f t="shared" si="21"/>
        <v>780000</v>
      </c>
      <c r="J2105" s="45"/>
    </row>
    <row r="2106" spans="1:10" ht="15" customHeight="1">
      <c r="A2106" s="32"/>
      <c r="B2106" s="337"/>
      <c r="C2106" s="126"/>
      <c r="D2106" s="48"/>
      <c r="E2106" s="32"/>
      <c r="F2106" s="32"/>
      <c r="G2106" s="32"/>
      <c r="H2106" s="431" t="s">
        <v>1115</v>
      </c>
      <c r="I2106" s="139">
        <f>SUM(I2095:I2105)</f>
        <v>7678540</v>
      </c>
      <c r="J2106" s="45"/>
    </row>
    <row r="2107" spans="1:10" ht="15" customHeight="1">
      <c r="A2107" s="32"/>
      <c r="B2107" s="337"/>
      <c r="C2107" s="434" t="s">
        <v>1116</v>
      </c>
      <c r="D2107" s="48"/>
      <c r="E2107" s="32"/>
      <c r="F2107" s="32"/>
      <c r="G2107" s="32"/>
      <c r="H2107" s="40"/>
      <c r="I2107" s="51"/>
      <c r="J2107" s="45"/>
    </row>
    <row r="2108" spans="1:10" ht="15" customHeight="1">
      <c r="A2108" s="32"/>
      <c r="B2108" s="337"/>
      <c r="C2108" s="126">
        <v>7.05</v>
      </c>
      <c r="D2108" s="48" t="s">
        <v>547</v>
      </c>
      <c r="E2108" s="32" t="s">
        <v>549</v>
      </c>
      <c r="F2108" s="32"/>
      <c r="G2108" s="32"/>
      <c r="H2108" s="50">
        <f>+H2083</f>
        <v>36000</v>
      </c>
      <c r="I2108" s="51">
        <f aca="true" t="shared" si="22" ref="I2108:I2113">+C2108*H2108</f>
        <v>253800</v>
      </c>
      <c r="J2108" s="45"/>
    </row>
    <row r="2109" spans="1:10" ht="15" customHeight="1">
      <c r="A2109" s="32"/>
      <c r="B2109" s="337"/>
      <c r="C2109" s="126">
        <v>0.275</v>
      </c>
      <c r="D2109" s="48" t="s">
        <v>547</v>
      </c>
      <c r="E2109" s="32" t="s">
        <v>785</v>
      </c>
      <c r="F2109" s="32"/>
      <c r="G2109" s="32"/>
      <c r="H2109" s="50">
        <f>H2084</f>
        <v>51000</v>
      </c>
      <c r="I2109" s="51">
        <f t="shared" si="22"/>
        <v>14025.000000000002</v>
      </c>
      <c r="J2109" s="45"/>
    </row>
    <row r="2110" spans="1:10" ht="15" customHeight="1">
      <c r="A2110" s="32"/>
      <c r="B2110" s="337"/>
      <c r="C2110" s="126">
        <v>1.65</v>
      </c>
      <c r="D2110" s="48" t="s">
        <v>547</v>
      </c>
      <c r="E2110" s="32" t="s">
        <v>548</v>
      </c>
      <c r="F2110" s="32"/>
      <c r="G2110" s="32"/>
      <c r="H2110" s="50">
        <f>H2085</f>
        <v>51000</v>
      </c>
      <c r="I2110" s="51">
        <f t="shared" si="22"/>
        <v>84150</v>
      </c>
      <c r="J2110" s="45"/>
    </row>
    <row r="2111" spans="1:10" ht="15" customHeight="1">
      <c r="A2111" s="32"/>
      <c r="B2111" s="337"/>
      <c r="C2111" s="126">
        <v>2.1</v>
      </c>
      <c r="D2111" s="48" t="s">
        <v>547</v>
      </c>
      <c r="E2111" s="32" t="s">
        <v>697</v>
      </c>
      <c r="F2111" s="32"/>
      <c r="G2111" s="32"/>
      <c r="H2111" s="50">
        <f>H2086</f>
        <v>51000</v>
      </c>
      <c r="I2111" s="51">
        <f t="shared" si="22"/>
        <v>107100</v>
      </c>
      <c r="J2111" s="45"/>
    </row>
    <row r="2112" spans="1:10" ht="15" customHeight="1">
      <c r="A2112" s="32"/>
      <c r="B2112" s="337"/>
      <c r="C2112" s="126">
        <v>0.403</v>
      </c>
      <c r="D2112" s="48" t="s">
        <v>547</v>
      </c>
      <c r="E2112" s="32" t="s">
        <v>550</v>
      </c>
      <c r="F2112" s="32"/>
      <c r="G2112" s="32"/>
      <c r="H2112" s="50">
        <f>+H2087</f>
        <v>54000</v>
      </c>
      <c r="I2112" s="51">
        <f t="shared" si="22"/>
        <v>21762</v>
      </c>
      <c r="J2112" s="45"/>
    </row>
    <row r="2113" spans="1:10" ht="15" customHeight="1">
      <c r="A2113" s="32"/>
      <c r="B2113" s="337"/>
      <c r="C2113" s="126">
        <v>0.353</v>
      </c>
      <c r="D2113" s="48" t="s">
        <v>547</v>
      </c>
      <c r="E2113" s="32" t="s">
        <v>551</v>
      </c>
      <c r="F2113" s="32"/>
      <c r="G2113" s="32"/>
      <c r="H2113" s="50">
        <f>+H2088</f>
        <v>48000</v>
      </c>
      <c r="I2113" s="51">
        <f t="shared" si="22"/>
        <v>16944</v>
      </c>
      <c r="J2113" s="45"/>
    </row>
    <row r="2114" spans="1:10" ht="15" customHeight="1">
      <c r="A2114" s="32"/>
      <c r="B2114" s="337"/>
      <c r="C2114" s="126"/>
      <c r="D2114" s="48"/>
      <c r="E2114" s="32"/>
      <c r="F2114" s="32"/>
      <c r="G2114" s="32"/>
      <c r="H2114" s="431" t="s">
        <v>1117</v>
      </c>
      <c r="I2114" s="139">
        <f>SUM(I2108:I2113)</f>
        <v>497781</v>
      </c>
      <c r="J2114" s="45"/>
    </row>
    <row r="2115" spans="1:10" ht="5.25" customHeight="1">
      <c r="A2115" s="32"/>
      <c r="B2115" s="337"/>
      <c r="C2115" s="126"/>
      <c r="D2115" s="48"/>
      <c r="E2115" s="32"/>
      <c r="F2115" s="32"/>
      <c r="G2115" s="32"/>
      <c r="H2115" s="40"/>
      <c r="I2115" s="51"/>
      <c r="J2115" s="45"/>
    </row>
    <row r="2116" spans="1:10" ht="15" customHeight="1">
      <c r="A2116" s="32"/>
      <c r="B2116" s="337"/>
      <c r="C2116" s="126"/>
      <c r="D2116" s="48"/>
      <c r="E2116" s="32"/>
      <c r="F2116" s="32"/>
      <c r="G2116" s="32"/>
      <c r="H2116" s="431" t="s">
        <v>1120</v>
      </c>
      <c r="I2116" s="139">
        <f>SUM(I2095:I2114)/2</f>
        <v>8176321</v>
      </c>
      <c r="J2116" s="45"/>
    </row>
    <row r="2117" spans="1:10" ht="5.25" customHeight="1">
      <c r="A2117" s="32"/>
      <c r="B2117" s="337"/>
      <c r="C2117" s="150"/>
      <c r="D2117" s="48"/>
      <c r="E2117" s="32"/>
      <c r="F2117" s="32"/>
      <c r="G2117" s="32"/>
      <c r="H2117" s="40"/>
      <c r="I2117" s="32"/>
      <c r="J2117" s="45"/>
    </row>
    <row r="2118" spans="1:10" ht="15" customHeight="1">
      <c r="A2118" s="32"/>
      <c r="B2118" s="337" t="s">
        <v>436</v>
      </c>
      <c r="C2118" s="149"/>
      <c r="D2118" s="43"/>
      <c r="E2118" s="44" t="s">
        <v>243</v>
      </c>
      <c r="F2118" s="32"/>
      <c r="G2118" s="32"/>
      <c r="H2118" s="40"/>
      <c r="I2118" s="45"/>
      <c r="J2118" s="45"/>
    </row>
    <row r="2119" spans="1:10" ht="15" customHeight="1">
      <c r="A2119" s="32"/>
      <c r="B2119" s="337"/>
      <c r="C2119" s="362" t="s">
        <v>1404</v>
      </c>
      <c r="D2119" s="43"/>
      <c r="E2119" s="44"/>
      <c r="F2119" s="32"/>
      <c r="G2119" s="32"/>
      <c r="H2119" s="40"/>
      <c r="I2119" s="45"/>
      <c r="J2119" s="45"/>
    </row>
    <row r="2120" spans="1:10" ht="15" customHeight="1">
      <c r="A2120" s="32"/>
      <c r="B2120" s="337"/>
      <c r="C2120" s="126">
        <v>0.32</v>
      </c>
      <c r="D2120" s="48" t="s">
        <v>916</v>
      </c>
      <c r="E2120" s="32" t="s">
        <v>1460</v>
      </c>
      <c r="F2120" s="32"/>
      <c r="G2120" s="32"/>
      <c r="H2120" s="50">
        <f aca="true" t="shared" si="23" ref="H2120:H2127">+H2095</f>
        <v>2269000</v>
      </c>
      <c r="I2120" s="51">
        <f aca="true" t="shared" si="24" ref="I2120:I2130">+C2120*H2120</f>
        <v>726080</v>
      </c>
      <c r="J2120" s="45"/>
    </row>
    <row r="2121" spans="1:10" ht="15" customHeight="1">
      <c r="A2121" s="32"/>
      <c r="B2121" s="337"/>
      <c r="C2121" s="126">
        <v>3.2</v>
      </c>
      <c r="D2121" s="48" t="s">
        <v>315</v>
      </c>
      <c r="E2121" s="32" t="s">
        <v>1467</v>
      </c>
      <c r="F2121" s="32"/>
      <c r="G2121" s="32"/>
      <c r="H2121" s="50">
        <f t="shared" si="23"/>
        <v>17500</v>
      </c>
      <c r="I2121" s="51">
        <f t="shared" si="24"/>
        <v>56000</v>
      </c>
      <c r="J2121" s="45"/>
    </row>
    <row r="2122" spans="1:10" ht="15" customHeight="1">
      <c r="A2122" s="32"/>
      <c r="B2122" s="337"/>
      <c r="C2122" s="126">
        <v>1.6</v>
      </c>
      <c r="D2122" s="48" t="s">
        <v>780</v>
      </c>
      <c r="E2122" s="32" t="s">
        <v>661</v>
      </c>
      <c r="F2122" s="32"/>
      <c r="G2122" s="32"/>
      <c r="H2122" s="50">
        <f t="shared" si="23"/>
        <v>24200</v>
      </c>
      <c r="I2122" s="51">
        <f t="shared" si="24"/>
        <v>38720</v>
      </c>
      <c r="J2122" s="45"/>
    </row>
    <row r="2123" spans="1:10" ht="15" customHeight="1">
      <c r="A2123" s="32"/>
      <c r="B2123" s="337"/>
      <c r="C2123" s="153">
        <v>210</v>
      </c>
      <c r="D2123" s="48" t="s">
        <v>315</v>
      </c>
      <c r="E2123" s="32" t="s">
        <v>696</v>
      </c>
      <c r="F2123" s="32"/>
      <c r="G2123" s="32"/>
      <c r="H2123" s="50">
        <f t="shared" si="23"/>
        <v>12200</v>
      </c>
      <c r="I2123" s="51">
        <f t="shared" si="24"/>
        <v>2562000</v>
      </c>
      <c r="J2123" s="45"/>
    </row>
    <row r="2124" spans="1:10" ht="15" customHeight="1">
      <c r="A2124" s="32"/>
      <c r="B2124" s="337"/>
      <c r="C2124" s="126">
        <v>3</v>
      </c>
      <c r="D2124" s="48" t="s">
        <v>315</v>
      </c>
      <c r="E2124" s="32" t="s">
        <v>658</v>
      </c>
      <c r="F2124" s="32"/>
      <c r="G2124" s="32"/>
      <c r="H2124" s="50">
        <f t="shared" si="23"/>
        <v>20000</v>
      </c>
      <c r="I2124" s="51">
        <f t="shared" si="24"/>
        <v>60000</v>
      </c>
      <c r="J2124" s="45"/>
    </row>
    <row r="2125" spans="1:10" ht="15" customHeight="1">
      <c r="A2125" s="32"/>
      <c r="B2125" s="337"/>
      <c r="C2125" s="126">
        <v>336</v>
      </c>
      <c r="D2125" s="48" t="s">
        <v>315</v>
      </c>
      <c r="E2125" s="32" t="s">
        <v>657</v>
      </c>
      <c r="F2125" s="32"/>
      <c r="G2125" s="32"/>
      <c r="H2125" s="50">
        <f>H2100</f>
        <v>1550</v>
      </c>
      <c r="I2125" s="51">
        <f t="shared" si="24"/>
        <v>520800</v>
      </c>
      <c r="J2125" s="45"/>
    </row>
    <row r="2126" spans="1:10" ht="15" customHeight="1">
      <c r="A2126" s="32"/>
      <c r="B2126" s="337"/>
      <c r="C2126" s="126">
        <v>0.54</v>
      </c>
      <c r="D2126" s="48" t="s">
        <v>916</v>
      </c>
      <c r="E2126" s="32" t="s">
        <v>148</v>
      </c>
      <c r="F2126" s="32"/>
      <c r="G2126" s="32"/>
      <c r="H2126" s="50">
        <f>H2101</f>
        <v>250000</v>
      </c>
      <c r="I2126" s="51">
        <f t="shared" si="24"/>
        <v>135000</v>
      </c>
      <c r="J2126" s="45"/>
    </row>
    <row r="2127" spans="1:10" ht="15" customHeight="1">
      <c r="A2127" s="32"/>
      <c r="B2127" s="337"/>
      <c r="C2127" s="126">
        <v>0.81</v>
      </c>
      <c r="D2127" s="48" t="s">
        <v>916</v>
      </c>
      <c r="E2127" s="32" t="s">
        <v>1398</v>
      </c>
      <c r="F2127" s="32"/>
      <c r="G2127" s="32"/>
      <c r="H2127" s="50">
        <f t="shared" si="23"/>
        <v>274000</v>
      </c>
      <c r="I2127" s="51">
        <f t="shared" si="24"/>
        <v>221940.00000000003</v>
      </c>
      <c r="J2127" s="45"/>
    </row>
    <row r="2128" spans="1:10" ht="15" customHeight="1">
      <c r="A2128" s="32"/>
      <c r="B2128" s="337"/>
      <c r="C2128" s="126">
        <v>0.14</v>
      </c>
      <c r="D2128" s="48" t="s">
        <v>916</v>
      </c>
      <c r="E2128" s="32" t="s">
        <v>1464</v>
      </c>
      <c r="F2128" s="32"/>
      <c r="G2128" s="32"/>
      <c r="H2128" s="50">
        <f>H2103</f>
        <v>3609000</v>
      </c>
      <c r="I2128" s="51">
        <f t="shared" si="24"/>
        <v>505260.00000000006</v>
      </c>
      <c r="J2128" s="45"/>
    </row>
    <row r="2129" spans="1:10" ht="15" customHeight="1">
      <c r="A2129" s="32"/>
      <c r="B2129" s="337"/>
      <c r="C2129" s="126">
        <v>2.8</v>
      </c>
      <c r="D2129" s="48" t="s">
        <v>594</v>
      </c>
      <c r="E2129" s="32" t="s">
        <v>1465</v>
      </c>
      <c r="F2129" s="32"/>
      <c r="G2129" s="32"/>
      <c r="H2129" s="50">
        <f>+H2104</f>
        <v>148700</v>
      </c>
      <c r="I2129" s="51">
        <f t="shared" si="24"/>
        <v>416360</v>
      </c>
      <c r="J2129" s="45"/>
    </row>
    <row r="2130" spans="1:10" ht="15" customHeight="1">
      <c r="A2130" s="32"/>
      <c r="B2130" s="337"/>
      <c r="C2130" s="126">
        <v>18</v>
      </c>
      <c r="D2130" s="48" t="s">
        <v>314</v>
      </c>
      <c r="E2130" s="32" t="s">
        <v>1466</v>
      </c>
      <c r="F2130" s="32"/>
      <c r="G2130" s="32"/>
      <c r="H2130" s="50">
        <f>+H2105</f>
        <v>39000</v>
      </c>
      <c r="I2130" s="51">
        <f t="shared" si="24"/>
        <v>702000</v>
      </c>
      <c r="J2130" s="45"/>
    </row>
    <row r="2131" spans="1:10" ht="15" customHeight="1">
      <c r="A2131" s="32"/>
      <c r="B2131" s="337"/>
      <c r="C2131" s="126"/>
      <c r="D2131" s="48"/>
      <c r="E2131" s="32"/>
      <c r="F2131" s="32"/>
      <c r="G2131" s="32"/>
      <c r="H2131" s="431" t="s">
        <v>1115</v>
      </c>
      <c r="I2131" s="139">
        <f>SUM(I2120:I2130)</f>
        <v>5944160</v>
      </c>
      <c r="J2131" s="45"/>
    </row>
    <row r="2132" spans="1:10" ht="15" customHeight="1">
      <c r="A2132" s="32"/>
      <c r="B2132" s="337"/>
      <c r="C2132" s="434" t="s">
        <v>1116</v>
      </c>
      <c r="D2132" s="48"/>
      <c r="E2132" s="32"/>
      <c r="F2132" s="32"/>
      <c r="G2132" s="32"/>
      <c r="H2132" s="40"/>
      <c r="I2132" s="54"/>
      <c r="J2132" s="45"/>
    </row>
    <row r="2133" spans="1:10" ht="15" customHeight="1">
      <c r="A2133" s="32"/>
      <c r="B2133" s="337"/>
      <c r="C2133" s="126">
        <v>6.35</v>
      </c>
      <c r="D2133" s="48" t="s">
        <v>547</v>
      </c>
      <c r="E2133" s="32" t="s">
        <v>549</v>
      </c>
      <c r="F2133" s="32"/>
      <c r="G2133" s="32"/>
      <c r="H2133" s="40">
        <f aca="true" t="shared" si="25" ref="H2133:H2138">+H2108</f>
        <v>36000</v>
      </c>
      <c r="I2133" s="51">
        <f aca="true" t="shared" si="26" ref="I2133:I2138">+C2133*H2133</f>
        <v>228600</v>
      </c>
      <c r="J2133" s="45"/>
    </row>
    <row r="2134" spans="1:10" ht="15" customHeight="1">
      <c r="A2134" s="32"/>
      <c r="B2134" s="337"/>
      <c r="C2134" s="126">
        <v>0.275</v>
      </c>
      <c r="D2134" s="48" t="s">
        <v>547</v>
      </c>
      <c r="E2134" s="32" t="s">
        <v>785</v>
      </c>
      <c r="F2134" s="32"/>
      <c r="G2134" s="32"/>
      <c r="H2134" s="40">
        <f t="shared" si="25"/>
        <v>51000</v>
      </c>
      <c r="I2134" s="51">
        <f t="shared" si="26"/>
        <v>14025.000000000002</v>
      </c>
      <c r="J2134" s="45"/>
    </row>
    <row r="2135" spans="1:10" ht="15" customHeight="1">
      <c r="A2135" s="32"/>
      <c r="B2135" s="337"/>
      <c r="C2135" s="126">
        <v>1.65</v>
      </c>
      <c r="D2135" s="48" t="s">
        <v>547</v>
      </c>
      <c r="E2135" s="32" t="s">
        <v>548</v>
      </c>
      <c r="F2135" s="32"/>
      <c r="G2135" s="32"/>
      <c r="H2135" s="40">
        <f t="shared" si="25"/>
        <v>51000</v>
      </c>
      <c r="I2135" s="51">
        <f t="shared" si="26"/>
        <v>84150</v>
      </c>
      <c r="J2135" s="45"/>
    </row>
    <row r="2136" spans="1:10" ht="15" customHeight="1">
      <c r="A2136" s="32"/>
      <c r="B2136" s="337"/>
      <c r="C2136" s="126">
        <v>1.4</v>
      </c>
      <c r="D2136" s="48" t="s">
        <v>547</v>
      </c>
      <c r="E2136" s="32" t="s">
        <v>697</v>
      </c>
      <c r="F2136" s="32"/>
      <c r="G2136" s="32"/>
      <c r="H2136" s="40">
        <f t="shared" si="25"/>
        <v>51000</v>
      </c>
      <c r="I2136" s="51">
        <f t="shared" si="26"/>
        <v>71400</v>
      </c>
      <c r="J2136" s="45"/>
    </row>
    <row r="2137" spans="1:10" ht="15" customHeight="1">
      <c r="A2137" s="32"/>
      <c r="B2137" s="337"/>
      <c r="C2137" s="126">
        <v>0.333</v>
      </c>
      <c r="D2137" s="48" t="s">
        <v>547</v>
      </c>
      <c r="E2137" s="32" t="s">
        <v>550</v>
      </c>
      <c r="F2137" s="32"/>
      <c r="G2137" s="32"/>
      <c r="H2137" s="40">
        <f t="shared" si="25"/>
        <v>54000</v>
      </c>
      <c r="I2137" s="51">
        <f t="shared" si="26"/>
        <v>17982</v>
      </c>
      <c r="J2137" s="45"/>
    </row>
    <row r="2138" spans="1:10" ht="15" customHeight="1">
      <c r="A2138" s="32"/>
      <c r="B2138" s="337"/>
      <c r="C2138" s="126">
        <v>0.318</v>
      </c>
      <c r="D2138" s="48" t="s">
        <v>547</v>
      </c>
      <c r="E2138" s="32" t="s">
        <v>551</v>
      </c>
      <c r="F2138" s="32"/>
      <c r="G2138" s="32"/>
      <c r="H2138" s="40">
        <f t="shared" si="25"/>
        <v>48000</v>
      </c>
      <c r="I2138" s="51">
        <f t="shared" si="26"/>
        <v>15264</v>
      </c>
      <c r="J2138" s="45"/>
    </row>
    <row r="2139" spans="1:10" ht="15" customHeight="1">
      <c r="A2139" s="32"/>
      <c r="B2139" s="337"/>
      <c r="C2139" s="126"/>
      <c r="D2139" s="48"/>
      <c r="E2139" s="32"/>
      <c r="F2139" s="32"/>
      <c r="G2139" s="32"/>
      <c r="H2139" s="431" t="s">
        <v>1117</v>
      </c>
      <c r="I2139" s="139">
        <f>SUM(I2133:I2138)</f>
        <v>431421</v>
      </c>
      <c r="J2139" s="45"/>
    </row>
    <row r="2140" spans="1:10" ht="5.25" customHeight="1">
      <c r="A2140" s="32"/>
      <c r="B2140" s="337"/>
      <c r="C2140" s="126"/>
      <c r="D2140" s="48"/>
      <c r="E2140" s="32"/>
      <c r="F2140" s="32"/>
      <c r="G2140" s="32"/>
      <c r="H2140" s="40"/>
      <c r="I2140" s="51"/>
      <c r="J2140" s="45"/>
    </row>
    <row r="2141" spans="1:10" ht="15" customHeight="1">
      <c r="A2141" s="32"/>
      <c r="B2141" s="337"/>
      <c r="C2141" s="126"/>
      <c r="D2141" s="48"/>
      <c r="E2141" s="32"/>
      <c r="F2141" s="32"/>
      <c r="G2141" s="32"/>
      <c r="H2141" s="431" t="s">
        <v>1120</v>
      </c>
      <c r="I2141" s="139">
        <f>SUM(I2120:I2139)/2</f>
        <v>6375581</v>
      </c>
      <c r="J2141" s="45"/>
    </row>
    <row r="2142" spans="1:10" ht="6" customHeight="1">
      <c r="A2142" s="32"/>
      <c r="B2142" s="337"/>
      <c r="C2142" s="150"/>
      <c r="D2142" s="48"/>
      <c r="E2142" s="32"/>
      <c r="F2142" s="32"/>
      <c r="G2142" s="32"/>
      <c r="H2142" s="40"/>
      <c r="I2142" s="32"/>
      <c r="J2142" s="45"/>
    </row>
    <row r="2143" spans="1:10" ht="15" customHeight="1">
      <c r="A2143" s="32"/>
      <c r="B2143" s="337" t="s">
        <v>437</v>
      </c>
      <c r="C2143" s="149"/>
      <c r="D2143" s="43"/>
      <c r="E2143" s="44" t="s">
        <v>244</v>
      </c>
      <c r="F2143" s="32"/>
      <c r="G2143" s="32"/>
      <c r="H2143" s="40"/>
      <c r="I2143" s="45"/>
      <c r="J2143" s="45"/>
    </row>
    <row r="2144" spans="1:10" ht="15" customHeight="1">
      <c r="A2144" s="32"/>
      <c r="B2144" s="337"/>
      <c r="C2144" s="362" t="s">
        <v>1404</v>
      </c>
      <c r="D2144" s="43"/>
      <c r="E2144" s="44"/>
      <c r="F2144" s="32"/>
      <c r="G2144" s="32"/>
      <c r="H2144" s="40"/>
      <c r="I2144" s="45"/>
      <c r="J2144" s="45"/>
    </row>
    <row r="2145" spans="1:10" ht="15" customHeight="1">
      <c r="A2145" s="32"/>
      <c r="B2145" s="337"/>
      <c r="C2145" s="126">
        <v>0.32</v>
      </c>
      <c r="D2145" s="48" t="s">
        <v>916</v>
      </c>
      <c r="E2145" s="32" t="s">
        <v>1460</v>
      </c>
      <c r="F2145" s="32"/>
      <c r="G2145" s="32"/>
      <c r="H2145" s="50">
        <f>+H2120</f>
        <v>2269000</v>
      </c>
      <c r="I2145" s="51">
        <f aca="true" t="shared" si="27" ref="I2145:I2155">+C2145*H2145</f>
        <v>726080</v>
      </c>
      <c r="J2145" s="45"/>
    </row>
    <row r="2146" spans="1:10" ht="15" customHeight="1">
      <c r="A2146" s="32"/>
      <c r="B2146" s="337"/>
      <c r="C2146" s="126">
        <v>3.2</v>
      </c>
      <c r="D2146" s="48" t="s">
        <v>315</v>
      </c>
      <c r="E2146" s="32" t="s">
        <v>1467</v>
      </c>
      <c r="F2146" s="32"/>
      <c r="G2146" s="32"/>
      <c r="H2146" s="50">
        <f>+H2121</f>
        <v>17500</v>
      </c>
      <c r="I2146" s="51">
        <f t="shared" si="27"/>
        <v>56000</v>
      </c>
      <c r="J2146" s="45"/>
    </row>
    <row r="2147" spans="1:10" ht="15" customHeight="1">
      <c r="A2147" s="32"/>
      <c r="B2147" s="337"/>
      <c r="C2147" s="126">
        <v>1.6</v>
      </c>
      <c r="D2147" s="48" t="s">
        <v>780</v>
      </c>
      <c r="E2147" s="32" t="s">
        <v>661</v>
      </c>
      <c r="F2147" s="32"/>
      <c r="G2147" s="32"/>
      <c r="H2147" s="50">
        <f>+H2122</f>
        <v>24200</v>
      </c>
      <c r="I2147" s="51">
        <f t="shared" si="27"/>
        <v>38720</v>
      </c>
      <c r="J2147" s="45"/>
    </row>
    <row r="2148" spans="1:10" ht="15" customHeight="1">
      <c r="A2148" s="32"/>
      <c r="B2148" s="337"/>
      <c r="C2148" s="153">
        <v>157.5</v>
      </c>
      <c r="D2148" s="48" t="s">
        <v>315</v>
      </c>
      <c r="E2148" s="32" t="s">
        <v>696</v>
      </c>
      <c r="F2148" s="32"/>
      <c r="G2148" s="32"/>
      <c r="H2148" s="50">
        <f>+H2123</f>
        <v>12200</v>
      </c>
      <c r="I2148" s="51">
        <f t="shared" si="27"/>
        <v>1921500</v>
      </c>
      <c r="J2148" s="45"/>
    </row>
    <row r="2149" spans="1:10" ht="15" customHeight="1">
      <c r="A2149" s="32"/>
      <c r="B2149" s="337"/>
      <c r="C2149" s="126">
        <v>2.25</v>
      </c>
      <c r="D2149" s="48" t="s">
        <v>315</v>
      </c>
      <c r="E2149" s="32" t="s">
        <v>658</v>
      </c>
      <c r="F2149" s="32"/>
      <c r="G2149" s="32"/>
      <c r="H2149" s="50">
        <f>+H2124</f>
        <v>20000</v>
      </c>
      <c r="I2149" s="51">
        <f t="shared" si="27"/>
        <v>45000</v>
      </c>
      <c r="J2149" s="45"/>
    </row>
    <row r="2150" spans="1:10" ht="15" customHeight="1">
      <c r="A2150" s="32"/>
      <c r="B2150" s="337"/>
      <c r="C2150" s="126">
        <v>336</v>
      </c>
      <c r="D2150" s="48" t="s">
        <v>315</v>
      </c>
      <c r="E2150" s="32" t="s">
        <v>657</v>
      </c>
      <c r="F2150" s="32"/>
      <c r="G2150" s="32"/>
      <c r="H2150" s="50">
        <f>H2125</f>
        <v>1550</v>
      </c>
      <c r="I2150" s="51">
        <f t="shared" si="27"/>
        <v>520800</v>
      </c>
      <c r="J2150" s="45"/>
    </row>
    <row r="2151" spans="1:10" ht="15" customHeight="1">
      <c r="A2151" s="32"/>
      <c r="B2151" s="337"/>
      <c r="C2151" s="126">
        <v>0.54</v>
      </c>
      <c r="D2151" s="48" t="s">
        <v>916</v>
      </c>
      <c r="E2151" s="32" t="s">
        <v>148</v>
      </c>
      <c r="F2151" s="32"/>
      <c r="G2151" s="32"/>
      <c r="H2151" s="50">
        <f>H2126</f>
        <v>250000</v>
      </c>
      <c r="I2151" s="51">
        <f t="shared" si="27"/>
        <v>135000</v>
      </c>
      <c r="J2151" s="45"/>
    </row>
    <row r="2152" spans="1:10" ht="15" customHeight="1">
      <c r="A2152" s="32"/>
      <c r="B2152" s="337"/>
      <c r="C2152" s="126">
        <v>0.81</v>
      </c>
      <c r="D2152" s="48" t="s">
        <v>916</v>
      </c>
      <c r="E2152" s="32" t="s">
        <v>1398</v>
      </c>
      <c r="F2152" s="32"/>
      <c r="G2152" s="32"/>
      <c r="H2152" s="50">
        <f>H2127</f>
        <v>274000</v>
      </c>
      <c r="I2152" s="51">
        <f t="shared" si="27"/>
        <v>221940.00000000003</v>
      </c>
      <c r="J2152" s="45"/>
    </row>
    <row r="2153" spans="1:10" ht="15" customHeight="1">
      <c r="A2153" s="32"/>
      <c r="B2153" s="337"/>
      <c r="C2153" s="126">
        <v>0.12</v>
      </c>
      <c r="D2153" s="48" t="s">
        <v>916</v>
      </c>
      <c r="E2153" s="32" t="s">
        <v>1464</v>
      </c>
      <c r="F2153" s="32"/>
      <c r="G2153" s="32"/>
      <c r="H2153" s="50">
        <f>H2128</f>
        <v>3609000</v>
      </c>
      <c r="I2153" s="51">
        <f t="shared" si="27"/>
        <v>433080</v>
      </c>
      <c r="J2153" s="45"/>
    </row>
    <row r="2154" spans="1:10" ht="15" customHeight="1">
      <c r="A2154" s="32"/>
      <c r="B2154" s="337"/>
      <c r="C2154" s="126">
        <v>2.8</v>
      </c>
      <c r="D2154" s="48" t="s">
        <v>594</v>
      </c>
      <c r="E2154" s="32" t="s">
        <v>1465</v>
      </c>
      <c r="F2154" s="32"/>
      <c r="G2154" s="32"/>
      <c r="H2154" s="50">
        <f>H2129</f>
        <v>148700</v>
      </c>
      <c r="I2154" s="51">
        <f t="shared" si="27"/>
        <v>416360</v>
      </c>
      <c r="J2154" s="45"/>
    </row>
    <row r="2155" spans="1:10" ht="15" customHeight="1">
      <c r="A2155" s="32"/>
      <c r="B2155" s="337"/>
      <c r="C2155" s="126">
        <v>32</v>
      </c>
      <c r="D2155" s="48" t="s">
        <v>314</v>
      </c>
      <c r="E2155" s="32" t="s">
        <v>1466</v>
      </c>
      <c r="F2155" s="32"/>
      <c r="G2155" s="32"/>
      <c r="H2155" s="50">
        <f>+H2130</f>
        <v>39000</v>
      </c>
      <c r="I2155" s="51">
        <f t="shared" si="27"/>
        <v>1248000</v>
      </c>
      <c r="J2155" s="45"/>
    </row>
    <row r="2156" spans="1:10" ht="15" customHeight="1">
      <c r="A2156" s="32"/>
      <c r="B2156" s="337"/>
      <c r="C2156" s="126"/>
      <c r="D2156" s="48"/>
      <c r="E2156" s="32"/>
      <c r="F2156" s="32"/>
      <c r="G2156" s="32"/>
      <c r="H2156" s="431" t="s">
        <v>1115</v>
      </c>
      <c r="I2156" s="139">
        <f>SUM(I2145:I2155)</f>
        <v>5762480</v>
      </c>
      <c r="J2156" s="45"/>
    </row>
    <row r="2157" spans="1:10" ht="15" customHeight="1">
      <c r="A2157" s="32"/>
      <c r="B2157" s="337"/>
      <c r="C2157" s="434" t="s">
        <v>1116</v>
      </c>
      <c r="D2157" s="48"/>
      <c r="E2157" s="32"/>
      <c r="F2157" s="32"/>
      <c r="G2157" s="32"/>
      <c r="H2157" s="40"/>
      <c r="I2157" s="51"/>
      <c r="J2157" s="45"/>
    </row>
    <row r="2158" spans="1:10" ht="15" customHeight="1">
      <c r="A2158" s="32"/>
      <c r="B2158" s="337"/>
      <c r="C2158" s="126">
        <v>5.3</v>
      </c>
      <c r="D2158" s="48" t="s">
        <v>547</v>
      </c>
      <c r="E2158" s="32" t="s">
        <v>549</v>
      </c>
      <c r="F2158" s="32"/>
      <c r="G2158" s="32"/>
      <c r="H2158" s="50">
        <f aca="true" t="shared" si="28" ref="H2158:H2163">+H2133</f>
        <v>36000</v>
      </c>
      <c r="I2158" s="51">
        <f aca="true" t="shared" si="29" ref="I2158:I2163">+C2158*H2158</f>
        <v>190800</v>
      </c>
      <c r="J2158" s="45"/>
    </row>
    <row r="2159" spans="1:10" ht="15" customHeight="1">
      <c r="A2159" s="32"/>
      <c r="B2159" s="337"/>
      <c r="C2159" s="126">
        <v>0.275</v>
      </c>
      <c r="D2159" s="48" t="s">
        <v>547</v>
      </c>
      <c r="E2159" s="32" t="s">
        <v>785</v>
      </c>
      <c r="F2159" s="32"/>
      <c r="G2159" s="32"/>
      <c r="H2159" s="50">
        <f t="shared" si="28"/>
        <v>51000</v>
      </c>
      <c r="I2159" s="51">
        <f t="shared" si="29"/>
        <v>14025.000000000002</v>
      </c>
      <c r="J2159" s="45"/>
    </row>
    <row r="2160" spans="1:10" ht="15" customHeight="1">
      <c r="A2160" s="32"/>
      <c r="B2160" s="337"/>
      <c r="C2160" s="126">
        <v>1.3</v>
      </c>
      <c r="D2160" s="48" t="s">
        <v>547</v>
      </c>
      <c r="E2160" s="32" t="s">
        <v>548</v>
      </c>
      <c r="F2160" s="32"/>
      <c r="G2160" s="32"/>
      <c r="H2160" s="50">
        <f t="shared" si="28"/>
        <v>51000</v>
      </c>
      <c r="I2160" s="51">
        <f t="shared" si="29"/>
        <v>66300</v>
      </c>
      <c r="J2160" s="45"/>
    </row>
    <row r="2161" spans="1:10" ht="15" customHeight="1">
      <c r="A2161" s="32"/>
      <c r="B2161" s="337"/>
      <c r="C2161" s="126">
        <v>1.05</v>
      </c>
      <c r="D2161" s="48" t="s">
        <v>547</v>
      </c>
      <c r="E2161" s="32" t="s">
        <v>697</v>
      </c>
      <c r="F2161" s="32"/>
      <c r="G2161" s="32"/>
      <c r="H2161" s="50">
        <f t="shared" si="28"/>
        <v>51000</v>
      </c>
      <c r="I2161" s="51">
        <f t="shared" si="29"/>
        <v>53550</v>
      </c>
      <c r="J2161" s="45"/>
    </row>
    <row r="2162" spans="1:10" ht="15" customHeight="1">
      <c r="A2162" s="32"/>
      <c r="B2162" s="337"/>
      <c r="C2162" s="126">
        <v>0.265</v>
      </c>
      <c r="D2162" s="48" t="s">
        <v>547</v>
      </c>
      <c r="E2162" s="32" t="s">
        <v>550</v>
      </c>
      <c r="F2162" s="32"/>
      <c r="G2162" s="32"/>
      <c r="H2162" s="50">
        <f t="shared" si="28"/>
        <v>54000</v>
      </c>
      <c r="I2162" s="51">
        <f t="shared" si="29"/>
        <v>14310</v>
      </c>
      <c r="J2162" s="45"/>
    </row>
    <row r="2163" spans="1:10" ht="15" customHeight="1">
      <c r="A2163" s="32"/>
      <c r="B2163" s="337"/>
      <c r="C2163" s="126">
        <v>0.265</v>
      </c>
      <c r="D2163" s="48" t="s">
        <v>547</v>
      </c>
      <c r="E2163" s="32" t="s">
        <v>551</v>
      </c>
      <c r="F2163" s="32"/>
      <c r="G2163" s="32"/>
      <c r="H2163" s="50">
        <f t="shared" si="28"/>
        <v>48000</v>
      </c>
      <c r="I2163" s="51">
        <f t="shared" si="29"/>
        <v>12720</v>
      </c>
      <c r="J2163" s="45"/>
    </row>
    <row r="2164" spans="1:10" ht="15" customHeight="1">
      <c r="A2164" s="32"/>
      <c r="B2164" s="337"/>
      <c r="C2164" s="126"/>
      <c r="D2164" s="48"/>
      <c r="E2164" s="32"/>
      <c r="F2164" s="32"/>
      <c r="G2164" s="32"/>
      <c r="H2164" s="431" t="s">
        <v>1117</v>
      </c>
      <c r="I2164" s="139">
        <f>SUM(I2158:I2163)</f>
        <v>351705</v>
      </c>
      <c r="J2164" s="45"/>
    </row>
    <row r="2165" spans="1:10" ht="4.5" customHeight="1">
      <c r="A2165" s="32"/>
      <c r="B2165" s="337"/>
      <c r="C2165" s="126"/>
      <c r="D2165" s="48"/>
      <c r="E2165" s="32"/>
      <c r="F2165" s="32"/>
      <c r="G2165" s="32"/>
      <c r="H2165" s="40"/>
      <c r="I2165" s="51"/>
      <c r="J2165" s="45"/>
    </row>
    <row r="2166" spans="1:237" s="55" customFormat="1" ht="16.5" customHeight="1">
      <c r="A2166" s="32"/>
      <c r="B2166" s="337"/>
      <c r="C2166" s="151"/>
      <c r="H2166" s="431" t="s">
        <v>1120</v>
      </c>
      <c r="I2166" s="432">
        <f>SUM(I2145:I2164)/2</f>
        <v>6114185</v>
      </c>
      <c r="IC2166" s="32"/>
    </row>
    <row r="2167" spans="1:237" s="55" customFormat="1" ht="6.75" customHeight="1">
      <c r="A2167" s="32"/>
      <c r="B2167" s="337"/>
      <c r="C2167" s="151"/>
      <c r="IC2167" s="32"/>
    </row>
    <row r="2168" spans="1:237" s="55" customFormat="1" ht="15">
      <c r="A2168" s="32"/>
      <c r="B2168" s="337" t="s">
        <v>438</v>
      </c>
      <c r="C2168" s="149"/>
      <c r="D2168" s="43"/>
      <c r="E2168" s="44" t="s">
        <v>245</v>
      </c>
      <c r="F2168" s="32"/>
      <c r="G2168" s="32"/>
      <c r="H2168" s="40"/>
      <c r="IC2168" s="32"/>
    </row>
    <row r="2169" spans="1:237" s="55" customFormat="1" ht="15">
      <c r="A2169" s="32"/>
      <c r="B2169" s="337"/>
      <c r="C2169" s="362" t="s">
        <v>1404</v>
      </c>
      <c r="D2169" s="43"/>
      <c r="E2169" s="44"/>
      <c r="F2169" s="32"/>
      <c r="G2169" s="32"/>
      <c r="H2169" s="40"/>
      <c r="IC2169" s="32"/>
    </row>
    <row r="2170" spans="1:237" s="55" customFormat="1" ht="15">
      <c r="A2170" s="32"/>
      <c r="B2170" s="337"/>
      <c r="C2170" s="126">
        <v>0.24</v>
      </c>
      <c r="D2170" s="48" t="s">
        <v>916</v>
      </c>
      <c r="E2170" s="32" t="s">
        <v>1460</v>
      </c>
      <c r="F2170" s="32"/>
      <c r="G2170" s="32"/>
      <c r="H2170" s="50">
        <f>+H2145</f>
        <v>2269000</v>
      </c>
      <c r="I2170" s="51">
        <f aca="true" t="shared" si="30" ref="I2170:I2180">+C2170*H2170</f>
        <v>544560</v>
      </c>
      <c r="IC2170" s="32"/>
    </row>
    <row r="2171" spans="1:237" s="55" customFormat="1" ht="15">
      <c r="A2171" s="32"/>
      <c r="B2171" s="337"/>
      <c r="C2171" s="126">
        <v>3.2</v>
      </c>
      <c r="D2171" s="48" t="s">
        <v>315</v>
      </c>
      <c r="E2171" s="32" t="s">
        <v>1467</v>
      </c>
      <c r="F2171" s="32"/>
      <c r="G2171" s="32"/>
      <c r="H2171" s="50">
        <f>+H2146</f>
        <v>17500</v>
      </c>
      <c r="I2171" s="51">
        <f t="shared" si="30"/>
        <v>56000</v>
      </c>
      <c r="IC2171" s="32"/>
    </row>
    <row r="2172" spans="1:237" s="55" customFormat="1" ht="15">
      <c r="A2172" s="32"/>
      <c r="B2172" s="337"/>
      <c r="C2172" s="126">
        <v>1.6</v>
      </c>
      <c r="D2172" s="48" t="s">
        <v>780</v>
      </c>
      <c r="E2172" s="32" t="s">
        <v>661</v>
      </c>
      <c r="F2172" s="32"/>
      <c r="G2172" s="32"/>
      <c r="H2172" s="50">
        <f>+H2147</f>
        <v>24200</v>
      </c>
      <c r="I2172" s="51">
        <f t="shared" si="30"/>
        <v>38720</v>
      </c>
      <c r="IC2172" s="32"/>
    </row>
    <row r="2173" spans="1:237" s="55" customFormat="1" ht="15">
      <c r="A2173" s="32"/>
      <c r="B2173" s="337"/>
      <c r="C2173" s="153">
        <v>157.5</v>
      </c>
      <c r="D2173" s="48" t="s">
        <v>315</v>
      </c>
      <c r="E2173" s="32" t="s">
        <v>696</v>
      </c>
      <c r="F2173" s="32"/>
      <c r="G2173" s="32"/>
      <c r="H2173" s="50">
        <f>+H2148</f>
        <v>12200</v>
      </c>
      <c r="I2173" s="51">
        <f t="shared" si="30"/>
        <v>1921500</v>
      </c>
      <c r="IC2173" s="32"/>
    </row>
    <row r="2174" spans="1:237" s="55" customFormat="1" ht="15">
      <c r="A2174" s="32"/>
      <c r="B2174" s="337"/>
      <c r="C2174" s="126">
        <v>2.25</v>
      </c>
      <c r="D2174" s="48" t="s">
        <v>315</v>
      </c>
      <c r="E2174" s="32" t="s">
        <v>658</v>
      </c>
      <c r="F2174" s="32"/>
      <c r="G2174" s="32"/>
      <c r="H2174" s="50">
        <f>+H2149</f>
        <v>20000</v>
      </c>
      <c r="I2174" s="51">
        <f t="shared" si="30"/>
        <v>45000</v>
      </c>
      <c r="IC2174" s="32"/>
    </row>
    <row r="2175" spans="1:237" s="55" customFormat="1" ht="15">
      <c r="A2175" s="32"/>
      <c r="B2175" s="337"/>
      <c r="C2175" s="126">
        <v>336</v>
      </c>
      <c r="D2175" s="48" t="s">
        <v>315</v>
      </c>
      <c r="E2175" s="32" t="s">
        <v>657</v>
      </c>
      <c r="F2175" s="32"/>
      <c r="G2175" s="32"/>
      <c r="H2175" s="50">
        <f>H2150</f>
        <v>1550</v>
      </c>
      <c r="I2175" s="51">
        <f t="shared" si="30"/>
        <v>520800</v>
      </c>
      <c r="IC2175" s="32"/>
    </row>
    <row r="2176" spans="1:237" s="55" customFormat="1" ht="15">
      <c r="A2176" s="32"/>
      <c r="B2176" s="337"/>
      <c r="C2176" s="126">
        <v>0.54</v>
      </c>
      <c r="D2176" s="48" t="s">
        <v>916</v>
      </c>
      <c r="E2176" s="32" t="s">
        <v>148</v>
      </c>
      <c r="F2176" s="32"/>
      <c r="G2176" s="32"/>
      <c r="H2176" s="50">
        <f>H2151</f>
        <v>250000</v>
      </c>
      <c r="I2176" s="51">
        <f t="shared" si="30"/>
        <v>135000</v>
      </c>
      <c r="IC2176" s="32"/>
    </row>
    <row r="2177" spans="1:237" s="55" customFormat="1" ht="15">
      <c r="A2177" s="32"/>
      <c r="B2177" s="337"/>
      <c r="C2177" s="126">
        <v>0.81</v>
      </c>
      <c r="D2177" s="48" t="s">
        <v>916</v>
      </c>
      <c r="E2177" s="32" t="s">
        <v>1398</v>
      </c>
      <c r="F2177" s="32"/>
      <c r="G2177" s="32"/>
      <c r="H2177" s="50">
        <f>H2152</f>
        <v>274000</v>
      </c>
      <c r="I2177" s="51">
        <f t="shared" si="30"/>
        <v>221940.00000000003</v>
      </c>
      <c r="IC2177" s="32"/>
    </row>
    <row r="2178" spans="1:237" s="55" customFormat="1" ht="15">
      <c r="A2178" s="32"/>
      <c r="B2178" s="337"/>
      <c r="C2178" s="126">
        <v>0.16</v>
      </c>
      <c r="D2178" s="48" t="s">
        <v>916</v>
      </c>
      <c r="E2178" s="32" t="s">
        <v>1464</v>
      </c>
      <c r="F2178" s="32"/>
      <c r="G2178" s="32"/>
      <c r="H2178" s="50">
        <f>H2153</f>
        <v>3609000</v>
      </c>
      <c r="I2178" s="51">
        <f t="shared" si="30"/>
        <v>577440</v>
      </c>
      <c r="IC2178" s="32"/>
    </row>
    <row r="2179" spans="1:237" s="55" customFormat="1" ht="15">
      <c r="A2179" s="32"/>
      <c r="B2179" s="337"/>
      <c r="C2179" s="126">
        <v>2.8</v>
      </c>
      <c r="D2179" s="48" t="s">
        <v>594</v>
      </c>
      <c r="E2179" s="32" t="s">
        <v>1465</v>
      </c>
      <c r="F2179" s="32"/>
      <c r="G2179" s="32"/>
      <c r="H2179" s="50">
        <f>+H2154</f>
        <v>148700</v>
      </c>
      <c r="I2179" s="51">
        <f t="shared" si="30"/>
        <v>416360</v>
      </c>
      <c r="IC2179" s="32"/>
    </row>
    <row r="2180" spans="1:237" s="55" customFormat="1" ht="15">
      <c r="A2180" s="32"/>
      <c r="B2180" s="337"/>
      <c r="C2180" s="126">
        <v>24</v>
      </c>
      <c r="D2180" s="48" t="s">
        <v>314</v>
      </c>
      <c r="E2180" s="32" t="s">
        <v>1466</v>
      </c>
      <c r="F2180" s="32"/>
      <c r="G2180" s="32"/>
      <c r="H2180" s="50">
        <f>+H2155</f>
        <v>39000</v>
      </c>
      <c r="I2180" s="51">
        <f t="shared" si="30"/>
        <v>936000</v>
      </c>
      <c r="IC2180" s="32"/>
    </row>
    <row r="2181" spans="1:237" s="55" customFormat="1" ht="15">
      <c r="A2181" s="32"/>
      <c r="B2181" s="337"/>
      <c r="C2181" s="126"/>
      <c r="D2181" s="48"/>
      <c r="E2181" s="32"/>
      <c r="F2181" s="32"/>
      <c r="G2181" s="32"/>
      <c r="H2181" s="431" t="s">
        <v>1115</v>
      </c>
      <c r="I2181" s="139">
        <f>SUM(I2170:I2180)</f>
        <v>5413320</v>
      </c>
      <c r="IC2181" s="32"/>
    </row>
    <row r="2182" spans="1:237" s="55" customFormat="1" ht="15">
      <c r="A2182" s="32"/>
      <c r="B2182" s="337"/>
      <c r="C2182" s="434" t="s">
        <v>1116</v>
      </c>
      <c r="D2182" s="48"/>
      <c r="E2182" s="32"/>
      <c r="F2182" s="32"/>
      <c r="G2182" s="32"/>
      <c r="H2182" s="40"/>
      <c r="I2182" s="51"/>
      <c r="IC2182" s="32"/>
    </row>
    <row r="2183" spans="1:237" s="55" customFormat="1" ht="15">
      <c r="A2183" s="32"/>
      <c r="B2183" s="337"/>
      <c r="C2183" s="126">
        <v>5.3</v>
      </c>
      <c r="D2183" s="48" t="s">
        <v>547</v>
      </c>
      <c r="E2183" s="32" t="s">
        <v>549</v>
      </c>
      <c r="F2183" s="32"/>
      <c r="G2183" s="32"/>
      <c r="H2183" s="50">
        <f aca="true" t="shared" si="31" ref="H2183:H2188">+H2158</f>
        <v>36000</v>
      </c>
      <c r="I2183" s="51">
        <f aca="true" t="shared" si="32" ref="I2183:I2188">+C2183*H2183</f>
        <v>190800</v>
      </c>
      <c r="IC2183" s="32"/>
    </row>
    <row r="2184" spans="1:237" s="55" customFormat="1" ht="15">
      <c r="A2184" s="32"/>
      <c r="B2184" s="337"/>
      <c r="C2184" s="126">
        <v>0.275</v>
      </c>
      <c r="D2184" s="48" t="s">
        <v>547</v>
      </c>
      <c r="E2184" s="32" t="s">
        <v>785</v>
      </c>
      <c r="F2184" s="32"/>
      <c r="G2184" s="32"/>
      <c r="H2184" s="50">
        <f t="shared" si="31"/>
        <v>51000</v>
      </c>
      <c r="I2184" s="51">
        <f t="shared" si="32"/>
        <v>14025.000000000002</v>
      </c>
      <c r="IC2184" s="32"/>
    </row>
    <row r="2185" spans="1:237" s="55" customFormat="1" ht="15">
      <c r="A2185" s="32"/>
      <c r="B2185" s="337"/>
      <c r="C2185" s="126">
        <v>1.3</v>
      </c>
      <c r="D2185" s="48" t="s">
        <v>547</v>
      </c>
      <c r="E2185" s="32" t="s">
        <v>548</v>
      </c>
      <c r="F2185" s="32"/>
      <c r="G2185" s="32"/>
      <c r="H2185" s="50">
        <f t="shared" si="31"/>
        <v>51000</v>
      </c>
      <c r="I2185" s="51">
        <f t="shared" si="32"/>
        <v>66300</v>
      </c>
      <c r="IC2185" s="32"/>
    </row>
    <row r="2186" spans="1:237" s="55" customFormat="1" ht="15">
      <c r="A2186" s="32"/>
      <c r="B2186" s="337"/>
      <c r="C2186" s="126">
        <v>1.05</v>
      </c>
      <c r="D2186" s="48" t="s">
        <v>547</v>
      </c>
      <c r="E2186" s="32" t="s">
        <v>697</v>
      </c>
      <c r="F2186" s="32"/>
      <c r="G2186" s="32"/>
      <c r="H2186" s="50">
        <f t="shared" si="31"/>
        <v>51000</v>
      </c>
      <c r="I2186" s="51">
        <f t="shared" si="32"/>
        <v>53550</v>
      </c>
      <c r="IC2186" s="32"/>
    </row>
    <row r="2187" spans="1:237" s="55" customFormat="1" ht="15">
      <c r="A2187" s="32"/>
      <c r="B2187" s="337"/>
      <c r="C2187" s="126">
        <v>0.262</v>
      </c>
      <c r="D2187" s="48" t="s">
        <v>547</v>
      </c>
      <c r="E2187" s="32" t="s">
        <v>550</v>
      </c>
      <c r="F2187" s="32"/>
      <c r="G2187" s="32"/>
      <c r="H2187" s="50">
        <f t="shared" si="31"/>
        <v>54000</v>
      </c>
      <c r="I2187" s="51">
        <f t="shared" si="32"/>
        <v>14148</v>
      </c>
      <c r="IC2187" s="32"/>
    </row>
    <row r="2188" spans="1:237" s="55" customFormat="1" ht="15">
      <c r="A2188" s="32"/>
      <c r="B2188" s="337"/>
      <c r="C2188" s="126">
        <v>0.265</v>
      </c>
      <c r="D2188" s="48" t="s">
        <v>547</v>
      </c>
      <c r="E2188" s="32" t="s">
        <v>551</v>
      </c>
      <c r="F2188" s="32"/>
      <c r="G2188" s="32"/>
      <c r="H2188" s="50">
        <f t="shared" si="31"/>
        <v>48000</v>
      </c>
      <c r="I2188" s="51">
        <f t="shared" si="32"/>
        <v>12720</v>
      </c>
      <c r="IC2188" s="32"/>
    </row>
    <row r="2189" spans="1:237" s="55" customFormat="1" ht="15">
      <c r="A2189" s="32"/>
      <c r="B2189" s="337"/>
      <c r="C2189" s="126"/>
      <c r="D2189" s="48"/>
      <c r="E2189" s="32"/>
      <c r="F2189" s="32"/>
      <c r="G2189" s="32"/>
      <c r="H2189" s="431" t="s">
        <v>1117</v>
      </c>
      <c r="I2189" s="139">
        <f>SUM(I2183:I2188)</f>
        <v>351543</v>
      </c>
      <c r="IC2189" s="32"/>
    </row>
    <row r="2190" spans="1:237" s="55" customFormat="1" ht="7.5" customHeight="1">
      <c r="A2190" s="32"/>
      <c r="B2190" s="337"/>
      <c r="C2190" s="126"/>
      <c r="D2190" s="48"/>
      <c r="E2190" s="32"/>
      <c r="F2190" s="32"/>
      <c r="G2190" s="32"/>
      <c r="H2190" s="40"/>
      <c r="I2190" s="51"/>
      <c r="IC2190" s="32"/>
    </row>
    <row r="2191" spans="1:237" s="55" customFormat="1" ht="15">
      <c r="A2191" s="32"/>
      <c r="B2191" s="337"/>
      <c r="C2191" s="126"/>
      <c r="D2191" s="48"/>
      <c r="E2191" s="32"/>
      <c r="F2191" s="32"/>
      <c r="G2191" s="32"/>
      <c r="H2191" s="431" t="s">
        <v>1120</v>
      </c>
      <c r="I2191" s="139">
        <f>SUM(I2170:I2189)/2</f>
        <v>5764863</v>
      </c>
      <c r="IC2191" s="32"/>
    </row>
    <row r="2192" spans="1:237" s="55" customFormat="1" ht="6.75" customHeight="1">
      <c r="A2192" s="32"/>
      <c r="B2192" s="337"/>
      <c r="C2192" s="150"/>
      <c r="D2192" s="48"/>
      <c r="E2192" s="32"/>
      <c r="F2192" s="32"/>
      <c r="G2192" s="32"/>
      <c r="H2192" s="40"/>
      <c r="I2192" s="32"/>
      <c r="IC2192" s="32"/>
    </row>
    <row r="2193" spans="1:237" s="55" customFormat="1" ht="15">
      <c r="A2193" s="32"/>
      <c r="B2193" s="337" t="s">
        <v>439</v>
      </c>
      <c r="C2193" s="149"/>
      <c r="D2193" s="43"/>
      <c r="E2193" s="44" t="s">
        <v>246</v>
      </c>
      <c r="F2193" s="32"/>
      <c r="G2193" s="32"/>
      <c r="H2193" s="40"/>
      <c r="IC2193" s="32"/>
    </row>
    <row r="2194" spans="1:237" s="55" customFormat="1" ht="15">
      <c r="A2194" s="32"/>
      <c r="B2194" s="337"/>
      <c r="C2194" s="362" t="s">
        <v>1404</v>
      </c>
      <c r="D2194" s="43"/>
      <c r="E2194" s="44"/>
      <c r="F2194" s="32"/>
      <c r="G2194" s="32"/>
      <c r="H2194" s="40"/>
      <c r="IC2194" s="32"/>
    </row>
    <row r="2195" spans="1:237" s="55" customFormat="1" ht="15">
      <c r="A2195" s="32"/>
      <c r="B2195" s="337"/>
      <c r="C2195" s="126">
        <v>0.25</v>
      </c>
      <c r="D2195" s="48" t="s">
        <v>916</v>
      </c>
      <c r="E2195" s="32" t="s">
        <v>1460</v>
      </c>
      <c r="F2195" s="32"/>
      <c r="G2195" s="32"/>
      <c r="H2195" s="50">
        <f>+H2170</f>
        <v>2269000</v>
      </c>
      <c r="I2195" s="51">
        <f aca="true" t="shared" si="33" ref="I2195:I2205">+C2195*H2195</f>
        <v>567250</v>
      </c>
      <c r="IC2195" s="32"/>
    </row>
    <row r="2196" spans="1:237" s="55" customFormat="1" ht="15">
      <c r="A2196" s="32"/>
      <c r="B2196" s="337"/>
      <c r="C2196" s="126">
        <v>3</v>
      </c>
      <c r="D2196" s="48" t="s">
        <v>315</v>
      </c>
      <c r="E2196" s="32" t="s">
        <v>1467</v>
      </c>
      <c r="F2196" s="32"/>
      <c r="G2196" s="32"/>
      <c r="H2196" s="50">
        <f>+H2171</f>
        <v>17500</v>
      </c>
      <c r="I2196" s="51">
        <f t="shared" si="33"/>
        <v>52500</v>
      </c>
      <c r="IC2196" s="32"/>
    </row>
    <row r="2197" spans="1:237" s="55" customFormat="1" ht="15">
      <c r="A2197" s="32"/>
      <c r="B2197" s="337"/>
      <c r="C2197" s="126">
        <v>1.2</v>
      </c>
      <c r="D2197" s="48" t="s">
        <v>780</v>
      </c>
      <c r="E2197" s="32" t="s">
        <v>661</v>
      </c>
      <c r="F2197" s="32"/>
      <c r="G2197" s="32"/>
      <c r="H2197" s="50">
        <f>+H2172</f>
        <v>24200</v>
      </c>
      <c r="I2197" s="51">
        <f t="shared" si="33"/>
        <v>29040</v>
      </c>
      <c r="IC2197" s="32"/>
    </row>
    <row r="2198" spans="1:237" s="55" customFormat="1" ht="15">
      <c r="A2198" s="32"/>
      <c r="B2198" s="337"/>
      <c r="C2198" s="153">
        <v>210</v>
      </c>
      <c r="D2198" s="48" t="s">
        <v>315</v>
      </c>
      <c r="E2198" s="32" t="s">
        <v>696</v>
      </c>
      <c r="F2198" s="32"/>
      <c r="G2198" s="32"/>
      <c r="H2198" s="50">
        <f>+H2173</f>
        <v>12200</v>
      </c>
      <c r="I2198" s="51">
        <f t="shared" si="33"/>
        <v>2562000</v>
      </c>
      <c r="IC2198" s="32"/>
    </row>
    <row r="2199" spans="1:237" s="55" customFormat="1" ht="15">
      <c r="A2199" s="32"/>
      <c r="B2199" s="337"/>
      <c r="C2199" s="126">
        <v>3</v>
      </c>
      <c r="D2199" s="48" t="s">
        <v>315</v>
      </c>
      <c r="E2199" s="32" t="s">
        <v>658</v>
      </c>
      <c r="F2199" s="32"/>
      <c r="G2199" s="32"/>
      <c r="H2199" s="50">
        <f>+H2174</f>
        <v>20000</v>
      </c>
      <c r="I2199" s="51">
        <f t="shared" si="33"/>
        <v>60000</v>
      </c>
      <c r="IC2199" s="32"/>
    </row>
    <row r="2200" spans="1:237" s="55" customFormat="1" ht="15">
      <c r="A2200" s="32"/>
      <c r="B2200" s="337"/>
      <c r="C2200" s="126">
        <v>336</v>
      </c>
      <c r="D2200" s="48" t="s">
        <v>315</v>
      </c>
      <c r="E2200" s="32" t="s">
        <v>657</v>
      </c>
      <c r="F2200" s="32"/>
      <c r="G2200" s="32"/>
      <c r="H2200" s="50">
        <f>H2175</f>
        <v>1550</v>
      </c>
      <c r="I2200" s="51">
        <f t="shared" si="33"/>
        <v>520800</v>
      </c>
      <c r="IC2200" s="32"/>
    </row>
    <row r="2201" spans="1:237" s="55" customFormat="1" ht="15">
      <c r="A2201" s="32"/>
      <c r="B2201" s="337"/>
      <c r="C2201" s="126">
        <v>0.54</v>
      </c>
      <c r="D2201" s="48" t="s">
        <v>916</v>
      </c>
      <c r="E2201" s="32" t="s">
        <v>148</v>
      </c>
      <c r="F2201" s="32"/>
      <c r="G2201" s="32"/>
      <c r="H2201" s="50">
        <f>H2176</f>
        <v>250000</v>
      </c>
      <c r="I2201" s="51">
        <f t="shared" si="33"/>
        <v>135000</v>
      </c>
      <c r="IC2201" s="32"/>
    </row>
    <row r="2202" spans="1:237" s="55" customFormat="1" ht="15">
      <c r="A2202" s="32"/>
      <c r="B2202" s="337"/>
      <c r="C2202" s="126">
        <v>0.81</v>
      </c>
      <c r="D2202" s="48" t="s">
        <v>916</v>
      </c>
      <c r="E2202" s="32" t="s">
        <v>1398</v>
      </c>
      <c r="F2202" s="32"/>
      <c r="G2202" s="32"/>
      <c r="H2202" s="50">
        <f>H2177</f>
        <v>274000</v>
      </c>
      <c r="I2202" s="51">
        <f t="shared" si="33"/>
        <v>221940.00000000003</v>
      </c>
      <c r="IC2202" s="32"/>
    </row>
    <row r="2203" spans="1:237" s="55" customFormat="1" ht="15">
      <c r="A2203" s="32"/>
      <c r="B2203" s="337"/>
      <c r="C2203" s="126">
        <v>0.105</v>
      </c>
      <c r="D2203" s="48" t="s">
        <v>916</v>
      </c>
      <c r="E2203" s="32" t="s">
        <v>1464</v>
      </c>
      <c r="F2203" s="32"/>
      <c r="G2203" s="32"/>
      <c r="H2203" s="50">
        <f>H2178</f>
        <v>3609000</v>
      </c>
      <c r="I2203" s="51">
        <f t="shared" si="33"/>
        <v>378945</v>
      </c>
      <c r="IC2203" s="32"/>
    </row>
    <row r="2204" spans="1:237" s="55" customFormat="1" ht="15">
      <c r="A2204" s="32"/>
      <c r="B2204" s="337"/>
      <c r="C2204" s="126">
        <v>2.5</v>
      </c>
      <c r="D2204" s="48" t="s">
        <v>594</v>
      </c>
      <c r="E2204" s="32" t="s">
        <v>1465</v>
      </c>
      <c r="F2204" s="32"/>
      <c r="G2204" s="32"/>
      <c r="H2204" s="50">
        <f>+H2179</f>
        <v>148700</v>
      </c>
      <c r="I2204" s="51">
        <f t="shared" si="33"/>
        <v>371750</v>
      </c>
      <c r="IC2204" s="32"/>
    </row>
    <row r="2205" spans="1:237" s="55" customFormat="1" ht="15">
      <c r="A2205" s="32"/>
      <c r="B2205" s="337"/>
      <c r="C2205" s="126">
        <v>14</v>
      </c>
      <c r="D2205" s="48" t="s">
        <v>314</v>
      </c>
      <c r="E2205" s="32" t="s">
        <v>1466</v>
      </c>
      <c r="F2205" s="32"/>
      <c r="G2205" s="32"/>
      <c r="H2205" s="50">
        <f>+H2180</f>
        <v>39000</v>
      </c>
      <c r="I2205" s="51">
        <f t="shared" si="33"/>
        <v>546000</v>
      </c>
      <c r="IC2205" s="32"/>
    </row>
    <row r="2206" spans="1:237" s="55" customFormat="1" ht="15">
      <c r="A2206" s="32"/>
      <c r="B2206" s="337"/>
      <c r="C2206" s="126"/>
      <c r="D2206" s="48"/>
      <c r="E2206" s="32"/>
      <c r="F2206" s="32"/>
      <c r="G2206" s="32"/>
      <c r="H2206" s="431" t="s">
        <v>1115</v>
      </c>
      <c r="I2206" s="139">
        <f>SUM(I2195:I2205)</f>
        <v>5445225</v>
      </c>
      <c r="IC2206" s="32"/>
    </row>
    <row r="2207" spans="1:237" s="55" customFormat="1" ht="15">
      <c r="A2207" s="32"/>
      <c r="B2207" s="337"/>
      <c r="C2207" s="434" t="s">
        <v>1116</v>
      </c>
      <c r="D2207" s="48"/>
      <c r="E2207" s="32"/>
      <c r="F2207" s="32"/>
      <c r="G2207" s="32"/>
      <c r="H2207" s="40"/>
      <c r="I2207" s="51"/>
      <c r="IC2207" s="32"/>
    </row>
    <row r="2208" spans="1:237" s="55" customFormat="1" ht="15">
      <c r="A2208" s="32"/>
      <c r="B2208" s="337"/>
      <c r="C2208" s="126">
        <v>5.65</v>
      </c>
      <c r="D2208" s="48" t="s">
        <v>547</v>
      </c>
      <c r="E2208" s="32" t="s">
        <v>549</v>
      </c>
      <c r="F2208" s="32"/>
      <c r="G2208" s="32"/>
      <c r="H2208" s="50">
        <f aca="true" t="shared" si="34" ref="H2208:H2213">+H2183</f>
        <v>36000</v>
      </c>
      <c r="I2208" s="51">
        <f aca="true" t="shared" si="35" ref="I2208:I2213">+C2208*H2208</f>
        <v>203400</v>
      </c>
      <c r="IC2208" s="32"/>
    </row>
    <row r="2209" spans="1:237" s="55" customFormat="1" ht="15">
      <c r="A2209" s="32"/>
      <c r="B2209" s="337"/>
      <c r="C2209" s="126">
        <v>0.275</v>
      </c>
      <c r="D2209" s="48" t="s">
        <v>547</v>
      </c>
      <c r="E2209" s="32" t="s">
        <v>785</v>
      </c>
      <c r="F2209" s="32"/>
      <c r="G2209" s="32"/>
      <c r="H2209" s="50">
        <f t="shared" si="34"/>
        <v>51000</v>
      </c>
      <c r="I2209" s="51">
        <f t="shared" si="35"/>
        <v>14025.000000000002</v>
      </c>
      <c r="IC2209" s="32"/>
    </row>
    <row r="2210" spans="1:237" s="55" customFormat="1" ht="15">
      <c r="A2210" s="32"/>
      <c r="B2210" s="337"/>
      <c r="C2210" s="126">
        <v>1.56</v>
      </c>
      <c r="D2210" s="48" t="s">
        <v>547</v>
      </c>
      <c r="E2210" s="32" t="s">
        <v>548</v>
      </c>
      <c r="F2210" s="32"/>
      <c r="G2210" s="32"/>
      <c r="H2210" s="50">
        <f t="shared" si="34"/>
        <v>51000</v>
      </c>
      <c r="I2210" s="51">
        <f t="shared" si="35"/>
        <v>79560</v>
      </c>
      <c r="IC2210" s="32"/>
    </row>
    <row r="2211" spans="1:237" s="55" customFormat="1" ht="15">
      <c r="A2211" s="32"/>
      <c r="B2211" s="337"/>
      <c r="C2211" s="126">
        <v>1.4</v>
      </c>
      <c r="D2211" s="48" t="s">
        <v>547</v>
      </c>
      <c r="E2211" s="32" t="s">
        <v>697</v>
      </c>
      <c r="F2211" s="32"/>
      <c r="G2211" s="32"/>
      <c r="H2211" s="50">
        <f t="shared" si="34"/>
        <v>51000</v>
      </c>
      <c r="I2211" s="51">
        <f t="shared" si="35"/>
        <v>71400</v>
      </c>
      <c r="IC2211" s="32"/>
    </row>
    <row r="2212" spans="1:237" s="55" customFormat="1" ht="15">
      <c r="A2212" s="32"/>
      <c r="B2212" s="337"/>
      <c r="C2212" s="126">
        <v>0.323</v>
      </c>
      <c r="D2212" s="48" t="s">
        <v>547</v>
      </c>
      <c r="E2212" s="32" t="s">
        <v>550</v>
      </c>
      <c r="F2212" s="32"/>
      <c r="G2212" s="32"/>
      <c r="H2212" s="50">
        <f t="shared" si="34"/>
        <v>54000</v>
      </c>
      <c r="I2212" s="51">
        <f t="shared" si="35"/>
        <v>17442</v>
      </c>
      <c r="IC2212" s="32"/>
    </row>
    <row r="2213" spans="1:237" s="55" customFormat="1" ht="15">
      <c r="A2213" s="32"/>
      <c r="B2213" s="337"/>
      <c r="C2213" s="126">
        <v>0.283</v>
      </c>
      <c r="D2213" s="48" t="s">
        <v>547</v>
      </c>
      <c r="E2213" s="32" t="s">
        <v>551</v>
      </c>
      <c r="F2213" s="32"/>
      <c r="G2213" s="32"/>
      <c r="H2213" s="50">
        <f t="shared" si="34"/>
        <v>48000</v>
      </c>
      <c r="I2213" s="51">
        <f t="shared" si="35"/>
        <v>13583.999999999998</v>
      </c>
      <c r="IC2213" s="32"/>
    </row>
    <row r="2214" spans="1:237" s="55" customFormat="1" ht="15">
      <c r="A2214" s="32"/>
      <c r="B2214" s="337"/>
      <c r="C2214" s="126"/>
      <c r="D2214" s="48"/>
      <c r="E2214" s="32"/>
      <c r="F2214" s="32"/>
      <c r="G2214" s="32"/>
      <c r="H2214" s="431" t="s">
        <v>1117</v>
      </c>
      <c r="I2214" s="139">
        <f>SUM(I2208:I2213)</f>
        <v>399411</v>
      </c>
      <c r="IC2214" s="32"/>
    </row>
    <row r="2215" spans="1:237" s="55" customFormat="1" ht="6.75" customHeight="1">
      <c r="A2215" s="32"/>
      <c r="B2215" s="337"/>
      <c r="C2215" s="126"/>
      <c r="D2215" s="48"/>
      <c r="E2215" s="32"/>
      <c r="F2215" s="32"/>
      <c r="G2215" s="32"/>
      <c r="H2215" s="40"/>
      <c r="I2215" s="51"/>
      <c r="IC2215" s="32"/>
    </row>
    <row r="2216" spans="1:237" s="55" customFormat="1" ht="15">
      <c r="A2216" s="32"/>
      <c r="B2216" s="337"/>
      <c r="C2216" s="126"/>
      <c r="D2216" s="48"/>
      <c r="E2216" s="32"/>
      <c r="F2216" s="32"/>
      <c r="G2216" s="32"/>
      <c r="H2216" s="431" t="s">
        <v>1120</v>
      </c>
      <c r="I2216" s="139">
        <f>SUM(I2195:I2214)/2</f>
        <v>5844636</v>
      </c>
      <c r="IC2216" s="32"/>
    </row>
    <row r="2217" spans="1:237" s="55" customFormat="1" ht="8.25" customHeight="1">
      <c r="A2217" s="32"/>
      <c r="B2217" s="337"/>
      <c r="C2217" s="150"/>
      <c r="D2217" s="48"/>
      <c r="E2217" s="32"/>
      <c r="F2217" s="32"/>
      <c r="G2217" s="32"/>
      <c r="H2217" s="40"/>
      <c r="I2217" s="32"/>
      <c r="IC2217" s="32"/>
    </row>
    <row r="2218" spans="1:237" s="55" customFormat="1" ht="15">
      <c r="A2218" s="32"/>
      <c r="B2218" s="337" t="s">
        <v>440</v>
      </c>
      <c r="C2218" s="149"/>
      <c r="D2218" s="43"/>
      <c r="E2218" s="44" t="s">
        <v>248</v>
      </c>
      <c r="F2218" s="32"/>
      <c r="G2218" s="32"/>
      <c r="H2218" s="40"/>
      <c r="IC2218" s="32"/>
    </row>
    <row r="2219" spans="1:237" s="55" customFormat="1" ht="15">
      <c r="A2219" s="32"/>
      <c r="B2219" s="337"/>
      <c r="C2219" s="362" t="s">
        <v>1404</v>
      </c>
      <c r="D2219" s="43"/>
      <c r="E2219" s="44"/>
      <c r="F2219" s="32"/>
      <c r="G2219" s="32"/>
      <c r="H2219" s="40"/>
      <c r="IC2219" s="32"/>
    </row>
    <row r="2220" spans="1:237" s="55" customFormat="1" ht="15">
      <c r="A2220" s="32"/>
      <c r="B2220" s="337"/>
      <c r="C2220" s="126">
        <v>0.002</v>
      </c>
      <c r="D2220" s="48" t="s">
        <v>916</v>
      </c>
      <c r="E2220" s="32" t="s">
        <v>1460</v>
      </c>
      <c r="F2220" s="32"/>
      <c r="G2220" s="32"/>
      <c r="H2220" s="50">
        <f>H2195</f>
        <v>2269000</v>
      </c>
      <c r="I2220" s="51">
        <f aca="true" t="shared" si="36" ref="I2220:I2226">+C2220*H2220</f>
        <v>4538</v>
      </c>
      <c r="IC2220" s="32"/>
    </row>
    <row r="2221" spans="1:237" s="55" customFormat="1" ht="15">
      <c r="A2221" s="32"/>
      <c r="B2221" s="337"/>
      <c r="C2221" s="126">
        <v>0.01</v>
      </c>
      <c r="D2221" s="48" t="s">
        <v>315</v>
      </c>
      <c r="E2221" s="32" t="s">
        <v>1467</v>
      </c>
      <c r="F2221" s="32"/>
      <c r="G2221" s="32"/>
      <c r="H2221" s="50">
        <f>+H2196</f>
        <v>17500</v>
      </c>
      <c r="I2221" s="51">
        <f t="shared" si="36"/>
        <v>175</v>
      </c>
      <c r="IC2221" s="32"/>
    </row>
    <row r="2222" spans="1:237" s="55" customFormat="1" ht="15">
      <c r="A2222" s="32"/>
      <c r="B2222" s="337"/>
      <c r="C2222" s="126">
        <v>3</v>
      </c>
      <c r="D2222" s="48" t="s">
        <v>315</v>
      </c>
      <c r="E2222" s="32" t="s">
        <v>696</v>
      </c>
      <c r="F2222" s="32"/>
      <c r="G2222" s="32"/>
      <c r="H2222" s="50">
        <f>+H2198</f>
        <v>12200</v>
      </c>
      <c r="I2222" s="51">
        <f t="shared" si="36"/>
        <v>36600</v>
      </c>
      <c r="IC2222" s="32"/>
    </row>
    <row r="2223" spans="1:237" s="55" customFormat="1" ht="15">
      <c r="A2223" s="32"/>
      <c r="B2223" s="337"/>
      <c r="C2223" s="153">
        <v>0.45</v>
      </c>
      <c r="D2223" s="48" t="s">
        <v>315</v>
      </c>
      <c r="E2223" s="32" t="s">
        <v>658</v>
      </c>
      <c r="F2223" s="32"/>
      <c r="G2223" s="32"/>
      <c r="H2223" s="50">
        <f>+H2199</f>
        <v>20000</v>
      </c>
      <c r="I2223" s="51">
        <f t="shared" si="36"/>
        <v>9000</v>
      </c>
      <c r="IC2223" s="32"/>
    </row>
    <row r="2224" spans="1:237" s="55" customFormat="1" ht="15">
      <c r="A2224" s="32"/>
      <c r="B2224" s="337"/>
      <c r="C2224" s="126">
        <v>4</v>
      </c>
      <c r="D2224" s="48" t="s">
        <v>315</v>
      </c>
      <c r="E2224" s="32" t="s">
        <v>657</v>
      </c>
      <c r="F2224" s="32"/>
      <c r="G2224" s="32"/>
      <c r="H2224" s="50">
        <f>H2200</f>
        <v>1550</v>
      </c>
      <c r="I2224" s="51">
        <f t="shared" si="36"/>
        <v>6200</v>
      </c>
      <c r="IC2224" s="32"/>
    </row>
    <row r="2225" spans="1:237" s="55" customFormat="1" ht="15">
      <c r="A2225" s="32"/>
      <c r="B2225" s="337"/>
      <c r="C2225" s="126">
        <v>0.006</v>
      </c>
      <c r="D2225" s="48" t="s">
        <v>315</v>
      </c>
      <c r="E2225" s="32" t="s">
        <v>148</v>
      </c>
      <c r="F2225" s="32"/>
      <c r="G2225" s="32"/>
      <c r="H2225" s="50">
        <f>'daftar harga bahan'!F34</f>
        <v>250000</v>
      </c>
      <c r="I2225" s="51">
        <f t="shared" si="36"/>
        <v>1500</v>
      </c>
      <c r="IC2225" s="32"/>
    </row>
    <row r="2226" spans="1:237" s="55" customFormat="1" ht="15">
      <c r="A2226" s="32"/>
      <c r="B2226" s="337"/>
      <c r="C2226" s="126">
        <v>0.009</v>
      </c>
      <c r="D2226" s="48" t="s">
        <v>916</v>
      </c>
      <c r="E2226" s="32" t="s">
        <v>1398</v>
      </c>
      <c r="F2226" s="32"/>
      <c r="G2226" s="32"/>
      <c r="H2226" s="50">
        <f>+H2202</f>
        <v>274000</v>
      </c>
      <c r="I2226" s="51">
        <f t="shared" si="36"/>
        <v>2466</v>
      </c>
      <c r="IC2226" s="32"/>
    </row>
    <row r="2227" spans="1:237" s="55" customFormat="1" ht="15">
      <c r="A2227" s="32"/>
      <c r="B2227" s="337"/>
      <c r="C2227" s="126"/>
      <c r="D2227" s="48"/>
      <c r="E2227" s="32"/>
      <c r="F2227" s="32"/>
      <c r="G2227" s="32"/>
      <c r="H2227" s="431" t="s">
        <v>1115</v>
      </c>
      <c r="I2227" s="139">
        <f>SUM(I2220:I2226)</f>
        <v>60479</v>
      </c>
      <c r="IC2227" s="32"/>
    </row>
    <row r="2228" spans="1:237" s="55" customFormat="1" ht="15">
      <c r="A2228" s="32"/>
      <c r="B2228" s="337"/>
      <c r="C2228" s="434" t="s">
        <v>1116</v>
      </c>
      <c r="D2228" s="48"/>
      <c r="E2228" s="32"/>
      <c r="F2228" s="32"/>
      <c r="G2228" s="32"/>
      <c r="H2228" s="40"/>
      <c r="I2228" s="32"/>
      <c r="IC2228" s="32"/>
    </row>
    <row r="2229" spans="1:237" s="55" customFormat="1" ht="15">
      <c r="A2229" s="32"/>
      <c r="B2229" s="337"/>
      <c r="C2229" s="126">
        <v>0.18</v>
      </c>
      <c r="D2229" s="48" t="s">
        <v>547</v>
      </c>
      <c r="E2229" s="32" t="s">
        <v>549</v>
      </c>
      <c r="F2229" s="32"/>
      <c r="G2229" s="32"/>
      <c r="H2229" s="50">
        <f aca="true" t="shared" si="37" ref="H2229:H2234">+H2208</f>
        <v>36000</v>
      </c>
      <c r="I2229" s="51">
        <f aca="true" t="shared" si="38" ref="I2229:I2234">+C2229*H2229</f>
        <v>6480</v>
      </c>
      <c r="IC2229" s="32"/>
    </row>
    <row r="2230" spans="1:237" s="55" customFormat="1" ht="15">
      <c r="A2230" s="32"/>
      <c r="B2230" s="337"/>
      <c r="C2230" s="126">
        <v>0.02</v>
      </c>
      <c r="D2230" s="48" t="s">
        <v>547</v>
      </c>
      <c r="E2230" s="32" t="s">
        <v>785</v>
      </c>
      <c r="F2230" s="32"/>
      <c r="G2230" s="32"/>
      <c r="H2230" s="50">
        <f t="shared" si="37"/>
        <v>51000</v>
      </c>
      <c r="I2230" s="51">
        <f t="shared" si="38"/>
        <v>1020</v>
      </c>
      <c r="IC2230" s="32"/>
    </row>
    <row r="2231" spans="1:237" s="55" customFormat="1" ht="15">
      <c r="A2231" s="32"/>
      <c r="B2231" s="337"/>
      <c r="C2231" s="126">
        <v>0.02</v>
      </c>
      <c r="D2231" s="48" t="s">
        <v>547</v>
      </c>
      <c r="E2231" s="32" t="s">
        <v>548</v>
      </c>
      <c r="F2231" s="32"/>
      <c r="G2231" s="32"/>
      <c r="H2231" s="50">
        <f t="shared" si="37"/>
        <v>51000</v>
      </c>
      <c r="I2231" s="51">
        <f t="shared" si="38"/>
        <v>1020</v>
      </c>
      <c r="IC2231" s="32"/>
    </row>
    <row r="2232" spans="1:237" s="55" customFormat="1" ht="15">
      <c r="A2232" s="32"/>
      <c r="B2232" s="337"/>
      <c r="C2232" s="126">
        <v>0.02</v>
      </c>
      <c r="D2232" s="48" t="s">
        <v>547</v>
      </c>
      <c r="E2232" s="32" t="s">
        <v>697</v>
      </c>
      <c r="F2232" s="32"/>
      <c r="G2232" s="32"/>
      <c r="H2232" s="50">
        <f t="shared" si="37"/>
        <v>51000</v>
      </c>
      <c r="I2232" s="51">
        <f t="shared" si="38"/>
        <v>1020</v>
      </c>
      <c r="IC2232" s="32"/>
    </row>
    <row r="2233" spans="1:237" s="55" customFormat="1" ht="15">
      <c r="A2233" s="32"/>
      <c r="B2233" s="337"/>
      <c r="C2233" s="126">
        <v>0.006</v>
      </c>
      <c r="D2233" s="48" t="s">
        <v>547</v>
      </c>
      <c r="E2233" s="32" t="s">
        <v>550</v>
      </c>
      <c r="F2233" s="32"/>
      <c r="G2233" s="32"/>
      <c r="H2233" s="50">
        <f t="shared" si="37"/>
        <v>54000</v>
      </c>
      <c r="I2233" s="51">
        <f t="shared" si="38"/>
        <v>324</v>
      </c>
      <c r="IC2233" s="32"/>
    </row>
    <row r="2234" spans="1:237" s="55" customFormat="1" ht="15">
      <c r="A2234" s="32"/>
      <c r="B2234" s="337"/>
      <c r="C2234" s="126">
        <v>0.009</v>
      </c>
      <c r="D2234" s="48" t="s">
        <v>547</v>
      </c>
      <c r="E2234" s="32" t="s">
        <v>551</v>
      </c>
      <c r="F2234" s="32"/>
      <c r="G2234" s="32"/>
      <c r="H2234" s="50">
        <f t="shared" si="37"/>
        <v>48000</v>
      </c>
      <c r="I2234" s="51">
        <f t="shared" si="38"/>
        <v>431.99999999999994</v>
      </c>
      <c r="IC2234" s="32"/>
    </row>
    <row r="2235" spans="1:237" s="55" customFormat="1" ht="15">
      <c r="A2235" s="32"/>
      <c r="B2235" s="337"/>
      <c r="C2235" s="126"/>
      <c r="D2235" s="48"/>
      <c r="E2235" s="32"/>
      <c r="F2235" s="32"/>
      <c r="G2235" s="32"/>
      <c r="H2235" s="431" t="s">
        <v>1117</v>
      </c>
      <c r="I2235" s="139">
        <f>SUM(I2229:I2234)</f>
        <v>10296</v>
      </c>
      <c r="IC2235" s="32"/>
    </row>
    <row r="2236" spans="1:237" s="55" customFormat="1" ht="3.75" customHeight="1">
      <c r="A2236" s="32"/>
      <c r="B2236" s="337"/>
      <c r="C2236" s="126"/>
      <c r="D2236" s="48"/>
      <c r="E2236" s="32"/>
      <c r="F2236" s="32"/>
      <c r="G2236" s="32"/>
      <c r="H2236" s="40"/>
      <c r="I2236" s="51"/>
      <c r="IC2236" s="32"/>
    </row>
    <row r="2237" spans="1:237" s="55" customFormat="1" ht="15">
      <c r="A2237" s="32"/>
      <c r="B2237" s="337"/>
      <c r="C2237" s="126"/>
      <c r="D2237" s="48"/>
      <c r="E2237" s="32"/>
      <c r="F2237" s="32"/>
      <c r="G2237" s="32"/>
      <c r="H2237" s="431" t="s">
        <v>1120</v>
      </c>
      <c r="I2237" s="139">
        <f>SUM(I2220:I2235)/2</f>
        <v>70775</v>
      </c>
      <c r="IC2237" s="32"/>
    </row>
    <row r="2238" spans="1:237" s="55" customFormat="1" ht="6" customHeight="1">
      <c r="A2238" s="32"/>
      <c r="B2238" s="337"/>
      <c r="C2238" s="151"/>
      <c r="IC2238" s="32"/>
    </row>
    <row r="2239" spans="1:237" s="55" customFormat="1" ht="15">
      <c r="A2239" s="32"/>
      <c r="B2239" s="337" t="s">
        <v>441</v>
      </c>
      <c r="C2239" s="149"/>
      <c r="D2239" s="43"/>
      <c r="E2239" s="44" t="s">
        <v>247</v>
      </c>
      <c r="F2239" s="32"/>
      <c r="G2239" s="32"/>
      <c r="H2239" s="40"/>
      <c r="IC2239" s="32"/>
    </row>
    <row r="2240" spans="1:237" s="55" customFormat="1" ht="15">
      <c r="A2240" s="32"/>
      <c r="B2240" s="337"/>
      <c r="C2240" s="362" t="s">
        <v>1404</v>
      </c>
      <c r="D2240" s="43"/>
      <c r="E2240" s="44"/>
      <c r="F2240" s="32"/>
      <c r="G2240" s="32"/>
      <c r="H2240" s="40"/>
      <c r="I2240" s="49"/>
      <c r="IC2240" s="32"/>
    </row>
    <row r="2241" spans="1:237" s="55" customFormat="1" ht="15">
      <c r="A2241" s="32"/>
      <c r="B2241" s="337"/>
      <c r="C2241" s="126">
        <v>0.003</v>
      </c>
      <c r="D2241" s="48" t="s">
        <v>916</v>
      </c>
      <c r="E2241" s="32" t="s">
        <v>1460</v>
      </c>
      <c r="F2241" s="32"/>
      <c r="G2241" s="32"/>
      <c r="H2241" s="50">
        <f>H2220</f>
        <v>2269000</v>
      </c>
      <c r="I2241" s="51">
        <f aca="true" t="shared" si="39" ref="I2241:I2247">+C2241*H2241</f>
        <v>6807</v>
      </c>
      <c r="IC2241" s="32"/>
    </row>
    <row r="2242" spans="1:237" s="55" customFormat="1" ht="15">
      <c r="A2242" s="32"/>
      <c r="B2242" s="337"/>
      <c r="C2242" s="126">
        <v>0.02</v>
      </c>
      <c r="D2242" s="48" t="s">
        <v>315</v>
      </c>
      <c r="E2242" s="32" t="s">
        <v>1467</v>
      </c>
      <c r="F2242" s="32"/>
      <c r="G2242" s="32"/>
      <c r="H2242" s="50">
        <f aca="true" t="shared" si="40" ref="H2242:H2247">H2221</f>
        <v>17500</v>
      </c>
      <c r="I2242" s="51">
        <f t="shared" si="39"/>
        <v>350</v>
      </c>
      <c r="IC2242" s="32"/>
    </row>
    <row r="2243" spans="1:237" s="55" customFormat="1" ht="15">
      <c r="A2243" s="32"/>
      <c r="B2243" s="337"/>
      <c r="C2243" s="126">
        <v>3.6</v>
      </c>
      <c r="D2243" s="48" t="s">
        <v>315</v>
      </c>
      <c r="E2243" s="32" t="s">
        <v>696</v>
      </c>
      <c r="F2243" s="32"/>
      <c r="G2243" s="32"/>
      <c r="H2243" s="50">
        <f t="shared" si="40"/>
        <v>12200</v>
      </c>
      <c r="I2243" s="51">
        <f t="shared" si="39"/>
        <v>43920</v>
      </c>
      <c r="IC2243" s="32"/>
    </row>
    <row r="2244" spans="1:237" s="55" customFormat="1" ht="15">
      <c r="A2244" s="32"/>
      <c r="B2244" s="337"/>
      <c r="C2244" s="153">
        <v>0.05</v>
      </c>
      <c r="D2244" s="48" t="s">
        <v>315</v>
      </c>
      <c r="E2244" s="32" t="s">
        <v>658</v>
      </c>
      <c r="F2244" s="32"/>
      <c r="G2244" s="32"/>
      <c r="H2244" s="50">
        <f t="shared" si="40"/>
        <v>20000</v>
      </c>
      <c r="I2244" s="51">
        <f t="shared" si="39"/>
        <v>1000</v>
      </c>
      <c r="IC2244" s="32"/>
    </row>
    <row r="2245" spans="1:237" s="55" customFormat="1" ht="15">
      <c r="A2245" s="32"/>
      <c r="B2245" s="337"/>
      <c r="C2245" s="126">
        <v>5.5</v>
      </c>
      <c r="D2245" s="48" t="s">
        <v>315</v>
      </c>
      <c r="E2245" s="32" t="s">
        <v>657</v>
      </c>
      <c r="F2245" s="32"/>
      <c r="G2245" s="32"/>
      <c r="H2245" s="50">
        <f t="shared" si="40"/>
        <v>1550</v>
      </c>
      <c r="I2245" s="51">
        <f t="shared" si="39"/>
        <v>8525</v>
      </c>
      <c r="IC2245" s="32"/>
    </row>
    <row r="2246" spans="1:237" s="55" customFormat="1" ht="15">
      <c r="A2246" s="32"/>
      <c r="B2246" s="337"/>
      <c r="C2246" s="126">
        <v>0.009</v>
      </c>
      <c r="D2246" s="48" t="s">
        <v>315</v>
      </c>
      <c r="E2246" s="32" t="s">
        <v>148</v>
      </c>
      <c r="F2246" s="32"/>
      <c r="G2246" s="32"/>
      <c r="H2246" s="50">
        <f t="shared" si="40"/>
        <v>250000</v>
      </c>
      <c r="I2246" s="51">
        <f t="shared" si="39"/>
        <v>2250</v>
      </c>
      <c r="IC2246" s="32"/>
    </row>
    <row r="2247" spans="1:237" s="55" customFormat="1" ht="15">
      <c r="A2247" s="32"/>
      <c r="B2247" s="337"/>
      <c r="C2247" s="126">
        <v>0.015</v>
      </c>
      <c r="D2247" s="48" t="s">
        <v>916</v>
      </c>
      <c r="E2247" s="32" t="s">
        <v>1398</v>
      </c>
      <c r="F2247" s="32"/>
      <c r="G2247" s="32"/>
      <c r="H2247" s="50">
        <f t="shared" si="40"/>
        <v>274000</v>
      </c>
      <c r="I2247" s="51">
        <f t="shared" si="39"/>
        <v>4110</v>
      </c>
      <c r="IC2247" s="32"/>
    </row>
    <row r="2248" spans="1:237" s="55" customFormat="1" ht="15">
      <c r="A2248" s="32"/>
      <c r="B2248" s="337"/>
      <c r="C2248" s="126"/>
      <c r="D2248" s="48"/>
      <c r="E2248" s="32"/>
      <c r="F2248" s="32"/>
      <c r="G2248" s="32"/>
      <c r="H2248" s="431" t="s">
        <v>1115</v>
      </c>
      <c r="I2248" s="139">
        <f>SUM(I2241:I2247)</f>
        <v>66962</v>
      </c>
      <c r="IC2248" s="32"/>
    </row>
    <row r="2249" spans="1:237" s="55" customFormat="1" ht="15">
      <c r="A2249" s="32"/>
      <c r="B2249" s="337"/>
      <c r="C2249" s="434" t="s">
        <v>1116</v>
      </c>
      <c r="D2249" s="48"/>
      <c r="E2249" s="32"/>
      <c r="F2249" s="32"/>
      <c r="G2249" s="32"/>
      <c r="H2249" s="40"/>
      <c r="I2249" s="32"/>
      <c r="IC2249" s="32"/>
    </row>
    <row r="2250" spans="1:237" s="55" customFormat="1" ht="15">
      <c r="A2250" s="32"/>
      <c r="B2250" s="337"/>
      <c r="C2250" s="126">
        <v>0.297</v>
      </c>
      <c r="D2250" s="48" t="s">
        <v>547</v>
      </c>
      <c r="E2250" s="32" t="s">
        <v>549</v>
      </c>
      <c r="F2250" s="32"/>
      <c r="G2250" s="32"/>
      <c r="H2250" s="50">
        <f aca="true" t="shared" si="41" ref="H2250:H2255">+H2229</f>
        <v>36000</v>
      </c>
      <c r="I2250" s="51">
        <f aca="true" t="shared" si="42" ref="I2250:I2255">+C2250*H2250</f>
        <v>10692</v>
      </c>
      <c r="IC2250" s="32"/>
    </row>
    <row r="2251" spans="1:237" s="55" customFormat="1" ht="15">
      <c r="A2251" s="32"/>
      <c r="B2251" s="337"/>
      <c r="C2251" s="126">
        <v>0.033</v>
      </c>
      <c r="D2251" s="48" t="s">
        <v>547</v>
      </c>
      <c r="E2251" s="32" t="s">
        <v>785</v>
      </c>
      <c r="F2251" s="32"/>
      <c r="G2251" s="32"/>
      <c r="H2251" s="50">
        <f t="shared" si="41"/>
        <v>51000</v>
      </c>
      <c r="I2251" s="51">
        <f t="shared" si="42"/>
        <v>1683</v>
      </c>
      <c r="IC2251" s="32"/>
    </row>
    <row r="2252" spans="1:237" s="55" customFormat="1" ht="15">
      <c r="A2252" s="32"/>
      <c r="B2252" s="337"/>
      <c r="C2252" s="126">
        <v>0.033</v>
      </c>
      <c r="D2252" s="48" t="s">
        <v>547</v>
      </c>
      <c r="E2252" s="32" t="s">
        <v>548</v>
      </c>
      <c r="F2252" s="32"/>
      <c r="G2252" s="32"/>
      <c r="H2252" s="50">
        <f t="shared" si="41"/>
        <v>51000</v>
      </c>
      <c r="I2252" s="51">
        <f t="shared" si="42"/>
        <v>1683</v>
      </c>
      <c r="IC2252" s="32"/>
    </row>
    <row r="2253" spans="1:237" s="55" customFormat="1" ht="15">
      <c r="A2253" s="32"/>
      <c r="B2253" s="337"/>
      <c r="C2253" s="126">
        <v>0.033</v>
      </c>
      <c r="D2253" s="48" t="s">
        <v>547</v>
      </c>
      <c r="E2253" s="32" t="s">
        <v>697</v>
      </c>
      <c r="F2253" s="32"/>
      <c r="G2253" s="32"/>
      <c r="H2253" s="50">
        <f t="shared" si="41"/>
        <v>51000</v>
      </c>
      <c r="I2253" s="51">
        <f t="shared" si="42"/>
        <v>1683</v>
      </c>
      <c r="IC2253" s="32"/>
    </row>
    <row r="2254" spans="1:237" s="55" customFormat="1" ht="15">
      <c r="A2254" s="32"/>
      <c r="B2254" s="337"/>
      <c r="C2254" s="126">
        <v>0.01</v>
      </c>
      <c r="D2254" s="48" t="s">
        <v>547</v>
      </c>
      <c r="E2254" s="32" t="s">
        <v>550</v>
      </c>
      <c r="F2254" s="32"/>
      <c r="G2254" s="32"/>
      <c r="H2254" s="50">
        <f t="shared" si="41"/>
        <v>54000</v>
      </c>
      <c r="I2254" s="51">
        <f t="shared" si="42"/>
        <v>540</v>
      </c>
      <c r="IC2254" s="32"/>
    </row>
    <row r="2255" spans="1:237" s="55" customFormat="1" ht="15">
      <c r="A2255" s="32"/>
      <c r="B2255" s="337"/>
      <c r="C2255" s="126">
        <v>0.005</v>
      </c>
      <c r="D2255" s="48" t="s">
        <v>547</v>
      </c>
      <c r="E2255" s="32" t="s">
        <v>551</v>
      </c>
      <c r="F2255" s="32"/>
      <c r="G2255" s="32"/>
      <c r="H2255" s="50">
        <f t="shared" si="41"/>
        <v>48000</v>
      </c>
      <c r="I2255" s="51">
        <f t="shared" si="42"/>
        <v>240</v>
      </c>
      <c r="IC2255" s="32"/>
    </row>
    <row r="2256" spans="1:237" s="55" customFormat="1" ht="15">
      <c r="A2256" s="32"/>
      <c r="B2256" s="337"/>
      <c r="C2256" s="126"/>
      <c r="D2256" s="48"/>
      <c r="E2256" s="32"/>
      <c r="F2256" s="32"/>
      <c r="G2256" s="32"/>
      <c r="H2256" s="431" t="s">
        <v>1117</v>
      </c>
      <c r="I2256" s="139">
        <f>SUM(I2250:I2255)</f>
        <v>16521</v>
      </c>
      <c r="IC2256" s="32"/>
    </row>
    <row r="2257" spans="1:237" s="55" customFormat="1" ht="5.25" customHeight="1">
      <c r="A2257" s="32"/>
      <c r="B2257" s="337"/>
      <c r="C2257" s="126"/>
      <c r="D2257" s="48"/>
      <c r="E2257" s="32"/>
      <c r="F2257" s="32"/>
      <c r="G2257" s="32"/>
      <c r="H2257" s="40"/>
      <c r="I2257" s="51"/>
      <c r="IC2257" s="32"/>
    </row>
    <row r="2258" spans="1:237" s="55" customFormat="1" ht="15">
      <c r="A2258" s="32"/>
      <c r="B2258" s="337"/>
      <c r="C2258" s="126"/>
      <c r="D2258" s="48"/>
      <c r="E2258" s="32"/>
      <c r="F2258" s="32"/>
      <c r="G2258" s="32"/>
      <c r="H2258" s="431" t="s">
        <v>1120</v>
      </c>
      <c r="I2258" s="139">
        <f>SUM(I2241:I2256)/2</f>
        <v>83483</v>
      </c>
      <c r="IC2258" s="32"/>
    </row>
    <row r="2259" spans="2:237" s="55" customFormat="1" ht="6" customHeight="1">
      <c r="B2259" s="416"/>
      <c r="C2259" s="151"/>
      <c r="IC2259" s="32"/>
    </row>
    <row r="2260" spans="2:237" s="55" customFormat="1" ht="15">
      <c r="B2260" s="337" t="s">
        <v>442</v>
      </c>
      <c r="C2260" s="126"/>
      <c r="D2260" s="32"/>
      <c r="E2260" s="44" t="s">
        <v>118</v>
      </c>
      <c r="F2260" s="51"/>
      <c r="IC2260" s="32"/>
    </row>
    <row r="2261" spans="2:237" s="55" customFormat="1" ht="15">
      <c r="B2261" s="337"/>
      <c r="C2261" s="362" t="s">
        <v>1404</v>
      </c>
      <c r="D2261" s="32"/>
      <c r="E2261" s="32"/>
      <c r="F2261" s="51"/>
      <c r="IC2261" s="32"/>
    </row>
    <row r="2262" spans="2:237" s="55" customFormat="1" ht="15">
      <c r="B2262" s="337"/>
      <c r="C2262" s="126">
        <v>1</v>
      </c>
      <c r="D2262" s="32" t="s">
        <v>916</v>
      </c>
      <c r="E2262" s="32" t="s">
        <v>119</v>
      </c>
      <c r="H2262" s="154">
        <f>'daftar harga bahan'!F64</f>
        <v>975000</v>
      </c>
      <c r="I2262" s="51">
        <f>H2262*C2262</f>
        <v>975000</v>
      </c>
      <c r="IC2262" s="32"/>
    </row>
    <row r="2263" spans="2:237" s="55" customFormat="1" ht="15">
      <c r="B2263" s="337"/>
      <c r="C2263" s="126"/>
      <c r="D2263" s="48"/>
      <c r="E2263" s="32"/>
      <c r="F2263" s="32"/>
      <c r="G2263" s="32"/>
      <c r="H2263" s="431" t="s">
        <v>1115</v>
      </c>
      <c r="I2263" s="139">
        <f>SUM(I2262)</f>
        <v>975000</v>
      </c>
      <c r="IC2263" s="32"/>
    </row>
    <row r="2264" spans="2:237" s="55" customFormat="1" ht="15">
      <c r="B2264" s="337"/>
      <c r="C2264" s="434" t="s">
        <v>1116</v>
      </c>
      <c r="D2264" s="48"/>
      <c r="E2264" s="32"/>
      <c r="F2264" s="32"/>
      <c r="G2264" s="32"/>
      <c r="H2264" s="40"/>
      <c r="I2264" s="51"/>
      <c r="IC2264" s="32"/>
    </row>
    <row r="2265" spans="2:237" s="55" customFormat="1" ht="15">
      <c r="B2265" s="337"/>
      <c r="C2265" s="126">
        <v>2.5</v>
      </c>
      <c r="D2265" s="32" t="s">
        <v>48</v>
      </c>
      <c r="E2265" s="32" t="s">
        <v>62</v>
      </c>
      <c r="H2265" s="154">
        <f>H2250</f>
        <v>36000</v>
      </c>
      <c r="I2265" s="51">
        <f>H2265*C2265</f>
        <v>90000</v>
      </c>
      <c r="IC2265" s="32"/>
    </row>
    <row r="2266" spans="2:237" s="55" customFormat="1" ht="15">
      <c r="B2266" s="337"/>
      <c r="C2266" s="126">
        <v>0.25</v>
      </c>
      <c r="D2266" s="32" t="s">
        <v>48</v>
      </c>
      <c r="E2266" s="32" t="s">
        <v>785</v>
      </c>
      <c r="H2266" s="154">
        <f>H2251</f>
        <v>51000</v>
      </c>
      <c r="I2266" s="51">
        <f>H2266*C2266</f>
        <v>12750</v>
      </c>
      <c r="IC2266" s="32"/>
    </row>
    <row r="2267" spans="2:237" s="55" customFormat="1" ht="15">
      <c r="B2267" s="337"/>
      <c r="C2267" s="126">
        <v>0.1</v>
      </c>
      <c r="D2267" s="32" t="s">
        <v>48</v>
      </c>
      <c r="E2267" s="32" t="s">
        <v>97</v>
      </c>
      <c r="H2267" s="154">
        <f>H2254</f>
        <v>54000</v>
      </c>
      <c r="I2267" s="51">
        <f>H2267*C2267</f>
        <v>5400</v>
      </c>
      <c r="IC2267" s="32"/>
    </row>
    <row r="2268" spans="2:237" s="55" customFormat="1" ht="15">
      <c r="B2268" s="337"/>
      <c r="C2268" s="126">
        <v>0.01</v>
      </c>
      <c r="D2268" s="32" t="s">
        <v>48</v>
      </c>
      <c r="E2268" s="32" t="s">
        <v>551</v>
      </c>
      <c r="H2268" s="154">
        <f>H2255</f>
        <v>48000</v>
      </c>
      <c r="I2268" s="51">
        <f>H2268*C2268</f>
        <v>480</v>
      </c>
      <c r="IC2268" s="32"/>
    </row>
    <row r="2269" spans="2:237" s="55" customFormat="1" ht="15">
      <c r="B2269" s="337"/>
      <c r="C2269" s="126"/>
      <c r="D2269" s="32"/>
      <c r="E2269" s="32"/>
      <c r="H2269" s="431" t="s">
        <v>1117</v>
      </c>
      <c r="I2269" s="139">
        <f>SUM(I2265:I2268)</f>
        <v>108630</v>
      </c>
      <c r="IC2269" s="32"/>
    </row>
    <row r="2270" spans="2:237" s="55" customFormat="1" ht="15">
      <c r="B2270" s="337"/>
      <c r="C2270" s="434" t="s">
        <v>1118</v>
      </c>
      <c r="D2270" s="32"/>
      <c r="E2270" s="32"/>
      <c r="H2270" s="154"/>
      <c r="I2270" s="51"/>
      <c r="IC2270" s="32"/>
    </row>
    <row r="2271" spans="2:237" s="55" customFormat="1" ht="15">
      <c r="B2271" s="337"/>
      <c r="C2271" s="126">
        <v>0.045</v>
      </c>
      <c r="D2271" s="32" t="s">
        <v>50</v>
      </c>
      <c r="E2271" s="32" t="s">
        <v>120</v>
      </c>
      <c r="H2271" s="352">
        <f>'daftar harga bahan'!F489</f>
        <v>15100</v>
      </c>
      <c r="I2271" s="51">
        <f>H2271*C2271</f>
        <v>679.5</v>
      </c>
      <c r="IC2271" s="32"/>
    </row>
    <row r="2272" spans="2:237" s="55" customFormat="1" ht="15">
      <c r="B2272" s="337"/>
      <c r="C2272" s="126"/>
      <c r="D2272" s="32"/>
      <c r="E2272" s="32"/>
      <c r="H2272" s="431" t="s">
        <v>1119</v>
      </c>
      <c r="I2272" s="139">
        <f>SUM(I2271)</f>
        <v>679.5</v>
      </c>
      <c r="IC2272" s="32"/>
    </row>
    <row r="2273" spans="2:237" s="55" customFormat="1" ht="5.25" customHeight="1">
      <c r="B2273" s="337"/>
      <c r="C2273" s="126"/>
      <c r="D2273" s="32"/>
      <c r="E2273" s="32"/>
      <c r="H2273" s="40"/>
      <c r="I2273" s="51"/>
      <c r="IC2273" s="32"/>
    </row>
    <row r="2274" spans="2:237" s="55" customFormat="1" ht="15">
      <c r="B2274" s="337"/>
      <c r="C2274" s="126"/>
      <c r="D2274" s="32"/>
      <c r="E2274" s="32"/>
      <c r="H2274" s="431" t="s">
        <v>1120</v>
      </c>
      <c r="I2274" s="432">
        <f>ROUNDDOWN(J2274,)</f>
        <v>1084309</v>
      </c>
      <c r="J2274" s="139">
        <f>SUM(I2262:I2272)/2</f>
        <v>1084309.5</v>
      </c>
      <c r="IC2274" s="32"/>
    </row>
    <row r="2275" spans="2:237" s="55" customFormat="1" ht="6.75" customHeight="1">
      <c r="B2275" s="337"/>
      <c r="C2275" s="126"/>
      <c r="D2275" s="32"/>
      <c r="E2275" s="32"/>
      <c r="H2275" s="32"/>
      <c r="I2275" s="51"/>
      <c r="IC2275" s="32"/>
    </row>
    <row r="2276" spans="2:237" s="55" customFormat="1" ht="15">
      <c r="B2276" s="337" t="s">
        <v>443</v>
      </c>
      <c r="C2276" s="126"/>
      <c r="D2276" s="32"/>
      <c r="E2276" s="44" t="s">
        <v>121</v>
      </c>
      <c r="H2276" s="32"/>
      <c r="IC2276" s="32"/>
    </row>
    <row r="2277" spans="2:237" s="55" customFormat="1" ht="15">
      <c r="B2277" s="337"/>
      <c r="C2277" s="362" t="s">
        <v>1404</v>
      </c>
      <c r="D2277" s="32"/>
      <c r="E2277" s="44"/>
      <c r="H2277" s="32"/>
      <c r="IC2277" s="32"/>
    </row>
    <row r="2278" spans="2:237" s="55" customFormat="1" ht="15">
      <c r="B2278" s="337"/>
      <c r="C2278" s="126">
        <v>1</v>
      </c>
      <c r="D2278" s="32" t="s">
        <v>916</v>
      </c>
      <c r="E2278" s="32" t="s">
        <v>122</v>
      </c>
      <c r="H2278" s="154">
        <f>'daftar harga bahan'!F66</f>
        <v>1037500</v>
      </c>
      <c r="I2278" s="51">
        <f>H2278*C2278</f>
        <v>1037500</v>
      </c>
      <c r="IC2278" s="32"/>
    </row>
    <row r="2279" spans="2:237" s="55" customFormat="1" ht="15">
      <c r="B2279" s="337"/>
      <c r="C2279" s="126"/>
      <c r="D2279" s="48"/>
      <c r="E2279" s="32"/>
      <c r="F2279" s="32"/>
      <c r="G2279" s="32"/>
      <c r="H2279" s="431" t="s">
        <v>1115</v>
      </c>
      <c r="I2279" s="139">
        <f>SUM(I2278)</f>
        <v>1037500</v>
      </c>
      <c r="IC2279" s="32"/>
    </row>
    <row r="2280" spans="2:237" s="55" customFormat="1" ht="15">
      <c r="B2280" s="337"/>
      <c r="C2280" s="434" t="s">
        <v>1116</v>
      </c>
      <c r="D2280" s="48"/>
      <c r="E2280" s="32"/>
      <c r="F2280" s="32"/>
      <c r="G2280" s="32"/>
      <c r="H2280" s="40"/>
      <c r="I2280" s="51"/>
      <c r="IC2280" s="32"/>
    </row>
    <row r="2281" spans="2:237" s="55" customFormat="1" ht="15">
      <c r="B2281" s="337"/>
      <c r="C2281" s="126">
        <v>2.5</v>
      </c>
      <c r="D2281" s="32" t="s">
        <v>48</v>
      </c>
      <c r="E2281" s="32" t="s">
        <v>62</v>
      </c>
      <c r="H2281" s="154">
        <f>H2265</f>
        <v>36000</v>
      </c>
      <c r="I2281" s="51">
        <f>H2281*C2281</f>
        <v>90000</v>
      </c>
      <c r="IC2281" s="32"/>
    </row>
    <row r="2282" spans="2:237" s="55" customFormat="1" ht="15">
      <c r="B2282" s="337"/>
      <c r="C2282" s="126">
        <v>0.25</v>
      </c>
      <c r="D2282" s="32" t="s">
        <v>48</v>
      </c>
      <c r="E2282" s="32" t="s">
        <v>785</v>
      </c>
      <c r="H2282" s="154">
        <f>H2266</f>
        <v>51000</v>
      </c>
      <c r="I2282" s="51">
        <f>H2282*C2282</f>
        <v>12750</v>
      </c>
      <c r="IC2282" s="32"/>
    </row>
    <row r="2283" spans="2:237" s="55" customFormat="1" ht="15">
      <c r="B2283" s="337"/>
      <c r="C2283" s="126">
        <v>0.1</v>
      </c>
      <c r="D2283" s="32" t="s">
        <v>48</v>
      </c>
      <c r="E2283" s="32" t="s">
        <v>97</v>
      </c>
      <c r="H2283" s="154">
        <f>H2267</f>
        <v>54000</v>
      </c>
      <c r="I2283" s="51">
        <f>H2283*C2283</f>
        <v>5400</v>
      </c>
      <c r="IC2283" s="32"/>
    </row>
    <row r="2284" spans="2:237" s="55" customFormat="1" ht="15">
      <c r="B2284" s="337"/>
      <c r="C2284" s="126">
        <v>0.01</v>
      </c>
      <c r="D2284" s="32" t="s">
        <v>48</v>
      </c>
      <c r="E2284" s="32" t="s">
        <v>551</v>
      </c>
      <c r="H2284" s="154">
        <f>H2268</f>
        <v>48000</v>
      </c>
      <c r="I2284" s="51">
        <f>H2284*C2284</f>
        <v>480</v>
      </c>
      <c r="IC2284" s="32"/>
    </row>
    <row r="2285" spans="2:237" s="55" customFormat="1" ht="15">
      <c r="B2285" s="337"/>
      <c r="C2285" s="126"/>
      <c r="D2285" s="32"/>
      <c r="E2285" s="32"/>
      <c r="H2285" s="431" t="s">
        <v>1117</v>
      </c>
      <c r="I2285" s="139">
        <f>SUM(I2281:I2284)</f>
        <v>108630</v>
      </c>
      <c r="IC2285" s="32"/>
    </row>
    <row r="2286" spans="2:237" s="55" customFormat="1" ht="15">
      <c r="B2286" s="337"/>
      <c r="C2286" s="434" t="s">
        <v>1118</v>
      </c>
      <c r="D2286" s="32"/>
      <c r="E2286" s="32"/>
      <c r="H2286" s="154"/>
      <c r="I2286" s="51"/>
      <c r="IC2286" s="32"/>
    </row>
    <row r="2287" spans="2:237" s="55" customFormat="1" ht="15">
      <c r="B2287" s="337"/>
      <c r="C2287" s="126">
        <v>0.045</v>
      </c>
      <c r="D2287" s="32" t="s">
        <v>50</v>
      </c>
      <c r="E2287" s="32" t="s">
        <v>120</v>
      </c>
      <c r="H2287" s="352">
        <f>H2271</f>
        <v>15100</v>
      </c>
      <c r="I2287" s="51">
        <f>H2287*C2287</f>
        <v>679.5</v>
      </c>
      <c r="IC2287" s="32"/>
    </row>
    <row r="2288" spans="2:237" s="55" customFormat="1" ht="15">
      <c r="B2288" s="337"/>
      <c r="C2288" s="126"/>
      <c r="D2288" s="32"/>
      <c r="E2288" s="32"/>
      <c r="H2288" s="431" t="s">
        <v>1119</v>
      </c>
      <c r="I2288" s="139">
        <f>SUM(I2287)</f>
        <v>679.5</v>
      </c>
      <c r="IC2288" s="32"/>
    </row>
    <row r="2289" spans="2:237" s="55" customFormat="1" ht="4.5" customHeight="1">
      <c r="B2289" s="337"/>
      <c r="C2289" s="126"/>
      <c r="D2289" s="32"/>
      <c r="E2289" s="32"/>
      <c r="H2289" s="40"/>
      <c r="I2289" s="51"/>
      <c r="IC2289" s="32"/>
    </row>
    <row r="2290" spans="2:237" s="55" customFormat="1" ht="15">
      <c r="B2290" s="337"/>
      <c r="C2290" s="126"/>
      <c r="D2290" s="32"/>
      <c r="E2290" s="32"/>
      <c r="H2290" s="431" t="s">
        <v>1120</v>
      </c>
      <c r="I2290" s="432">
        <f>ROUNDDOWN(J2290,)</f>
        <v>1146809</v>
      </c>
      <c r="J2290" s="139">
        <f>SUM(I2278:I2288)/2</f>
        <v>1146809.5</v>
      </c>
      <c r="IC2290" s="32"/>
    </row>
    <row r="2291" spans="2:237" s="55" customFormat="1" ht="5.25" customHeight="1">
      <c r="B2291" s="337"/>
      <c r="C2291" s="126"/>
      <c r="D2291" s="32"/>
      <c r="E2291" s="32"/>
      <c r="H2291" s="32"/>
      <c r="I2291" s="51"/>
      <c r="IC2291" s="32"/>
    </row>
    <row r="2292" spans="2:237" s="55" customFormat="1" ht="15">
      <c r="B2292" s="337" t="s">
        <v>444</v>
      </c>
      <c r="C2292" s="126"/>
      <c r="D2292" s="32"/>
      <c r="E2292" s="44" t="s">
        <v>123</v>
      </c>
      <c r="H2292" s="32"/>
      <c r="IC2292" s="32"/>
    </row>
    <row r="2293" spans="2:237" s="55" customFormat="1" ht="15">
      <c r="B2293" s="337"/>
      <c r="C2293" s="362" t="s">
        <v>1404</v>
      </c>
      <c r="D2293" s="32"/>
      <c r="E2293" s="44"/>
      <c r="H2293" s="32"/>
      <c r="IC2293" s="32"/>
    </row>
    <row r="2294" spans="1:237" s="55" customFormat="1" ht="15">
      <c r="A2294" s="32"/>
      <c r="B2294" s="337"/>
      <c r="C2294" s="126">
        <v>1</v>
      </c>
      <c r="D2294" s="32" t="s">
        <v>916</v>
      </c>
      <c r="E2294" s="32" t="s">
        <v>124</v>
      </c>
      <c r="H2294" s="154">
        <f>'daftar harga bahan'!F68</f>
        <v>1125000</v>
      </c>
      <c r="I2294" s="51">
        <f>H2294*C2294</f>
        <v>1125000</v>
      </c>
      <c r="IC2294" s="32"/>
    </row>
    <row r="2295" spans="1:237" s="55" customFormat="1" ht="15">
      <c r="A2295" s="32"/>
      <c r="B2295" s="337"/>
      <c r="C2295" s="126"/>
      <c r="D2295" s="48"/>
      <c r="E2295" s="32"/>
      <c r="F2295" s="32"/>
      <c r="G2295" s="32"/>
      <c r="H2295" s="431" t="s">
        <v>1115</v>
      </c>
      <c r="I2295" s="139">
        <f>SUM(I2294)</f>
        <v>1125000</v>
      </c>
      <c r="IC2295" s="32"/>
    </row>
    <row r="2296" spans="1:237" s="55" customFormat="1" ht="15">
      <c r="A2296" s="32"/>
      <c r="B2296" s="337"/>
      <c r="C2296" s="434" t="s">
        <v>1116</v>
      </c>
      <c r="D2296" s="48"/>
      <c r="E2296" s="32"/>
      <c r="F2296" s="32"/>
      <c r="G2296" s="32"/>
      <c r="H2296" s="40"/>
      <c r="I2296" s="51"/>
      <c r="IC2296" s="32"/>
    </row>
    <row r="2297" spans="1:237" s="55" customFormat="1" ht="15">
      <c r="A2297" s="32"/>
      <c r="B2297" s="337"/>
      <c r="C2297" s="126">
        <v>2.5</v>
      </c>
      <c r="D2297" s="32" t="s">
        <v>48</v>
      </c>
      <c r="E2297" s="32" t="s">
        <v>62</v>
      </c>
      <c r="H2297" s="154">
        <f>H2281</f>
        <v>36000</v>
      </c>
      <c r="I2297" s="51">
        <f>H2297*C2297</f>
        <v>90000</v>
      </c>
      <c r="IC2297" s="32"/>
    </row>
    <row r="2298" spans="1:237" s="55" customFormat="1" ht="15">
      <c r="A2298" s="32"/>
      <c r="B2298" s="337"/>
      <c r="C2298" s="126">
        <v>0.25</v>
      </c>
      <c r="D2298" s="32" t="s">
        <v>48</v>
      </c>
      <c r="E2298" s="32" t="s">
        <v>785</v>
      </c>
      <c r="H2298" s="154">
        <f>H2282</f>
        <v>51000</v>
      </c>
      <c r="I2298" s="51">
        <f>H2298*C2298</f>
        <v>12750</v>
      </c>
      <c r="IC2298" s="32"/>
    </row>
    <row r="2299" spans="1:237" s="55" customFormat="1" ht="15">
      <c r="A2299" s="32"/>
      <c r="B2299" s="337"/>
      <c r="C2299" s="126">
        <v>0.1</v>
      </c>
      <c r="D2299" s="32" t="s">
        <v>48</v>
      </c>
      <c r="E2299" s="32" t="s">
        <v>97</v>
      </c>
      <c r="H2299" s="154">
        <f>H2283</f>
        <v>54000</v>
      </c>
      <c r="I2299" s="51">
        <f>H2299*C2299</f>
        <v>5400</v>
      </c>
      <c r="IC2299" s="32"/>
    </row>
    <row r="2300" spans="1:237" s="55" customFormat="1" ht="15">
      <c r="A2300" s="32"/>
      <c r="B2300" s="337"/>
      <c r="C2300" s="126">
        <v>0.01</v>
      </c>
      <c r="D2300" s="32" t="s">
        <v>48</v>
      </c>
      <c r="E2300" s="32" t="s">
        <v>551</v>
      </c>
      <c r="H2300" s="154">
        <f>H2284</f>
        <v>48000</v>
      </c>
      <c r="I2300" s="51">
        <f>H2300*C2300</f>
        <v>480</v>
      </c>
      <c r="IC2300" s="32"/>
    </row>
    <row r="2301" spans="1:237" s="55" customFormat="1" ht="15">
      <c r="A2301" s="32"/>
      <c r="B2301" s="337"/>
      <c r="C2301" s="126"/>
      <c r="D2301" s="32"/>
      <c r="E2301" s="32"/>
      <c r="H2301" s="431" t="s">
        <v>1117</v>
      </c>
      <c r="I2301" s="139">
        <f>SUM(I2297:I2300)</f>
        <v>108630</v>
      </c>
      <c r="IC2301" s="32"/>
    </row>
    <row r="2302" spans="1:237" s="55" customFormat="1" ht="15">
      <c r="A2302" s="32"/>
      <c r="B2302" s="337"/>
      <c r="C2302" s="434" t="s">
        <v>1118</v>
      </c>
      <c r="D2302" s="32"/>
      <c r="E2302" s="32"/>
      <c r="H2302" s="154"/>
      <c r="I2302" s="51"/>
      <c r="IC2302" s="32"/>
    </row>
    <row r="2303" spans="1:237" s="55" customFormat="1" ht="15">
      <c r="A2303" s="32"/>
      <c r="B2303" s="337"/>
      <c r="C2303" s="126">
        <v>0.045</v>
      </c>
      <c r="D2303" s="32" t="s">
        <v>50</v>
      </c>
      <c r="E2303" s="32" t="s">
        <v>120</v>
      </c>
      <c r="H2303" s="352">
        <f>H2287</f>
        <v>15100</v>
      </c>
      <c r="I2303" s="51">
        <f>H2303*C2303</f>
        <v>679.5</v>
      </c>
      <c r="IC2303" s="32"/>
    </row>
    <row r="2304" spans="1:237" s="55" customFormat="1" ht="15">
      <c r="A2304" s="32"/>
      <c r="B2304" s="337"/>
      <c r="C2304" s="126"/>
      <c r="D2304" s="32"/>
      <c r="E2304" s="32"/>
      <c r="H2304" s="431" t="s">
        <v>1119</v>
      </c>
      <c r="I2304" s="139">
        <f>SUM(I2303)</f>
        <v>679.5</v>
      </c>
      <c r="IC2304" s="32"/>
    </row>
    <row r="2305" spans="1:237" s="55" customFormat="1" ht="5.25" customHeight="1">
      <c r="A2305" s="32"/>
      <c r="B2305" s="337"/>
      <c r="C2305" s="126"/>
      <c r="D2305" s="32"/>
      <c r="E2305" s="32"/>
      <c r="H2305" s="40"/>
      <c r="I2305" s="51"/>
      <c r="IC2305" s="32"/>
    </row>
    <row r="2306" spans="1:237" s="55" customFormat="1" ht="15">
      <c r="A2306" s="32"/>
      <c r="B2306" s="337"/>
      <c r="C2306" s="126"/>
      <c r="D2306" s="32"/>
      <c r="E2306" s="32"/>
      <c r="H2306" s="431" t="s">
        <v>1120</v>
      </c>
      <c r="I2306" s="432">
        <f>ROUNDDOWN(J2306,)</f>
        <v>1234309</v>
      </c>
      <c r="J2306" s="139">
        <f>SUM(I2294:I2304)/2</f>
        <v>1234309.5</v>
      </c>
      <c r="IC2306" s="32"/>
    </row>
    <row r="2307" spans="2:237" s="55" customFormat="1" ht="7.5" customHeight="1">
      <c r="B2307" s="337"/>
      <c r="C2307" s="151"/>
      <c r="IC2307" s="32"/>
    </row>
    <row r="2308" spans="2:6" s="32" customFormat="1" ht="15">
      <c r="B2308" s="337" t="s">
        <v>445</v>
      </c>
      <c r="C2308" s="126"/>
      <c r="E2308" s="44" t="s">
        <v>125</v>
      </c>
      <c r="F2308" s="51"/>
    </row>
    <row r="2309" spans="2:9" s="32" customFormat="1" ht="15">
      <c r="B2309" s="337"/>
      <c r="C2309" s="362" t="s">
        <v>1404</v>
      </c>
      <c r="E2309" s="44"/>
      <c r="F2309" s="51"/>
      <c r="I2309" s="49"/>
    </row>
    <row r="2310" spans="2:9" s="32" customFormat="1" ht="15">
      <c r="B2310" s="337"/>
      <c r="C2310" s="126">
        <v>0.0002</v>
      </c>
      <c r="D2310" s="32" t="s">
        <v>129</v>
      </c>
      <c r="E2310" s="32" t="s">
        <v>1469</v>
      </c>
      <c r="H2310" s="51">
        <f>'daftar harga bahan'!F523</f>
        <v>700000</v>
      </c>
      <c r="I2310" s="51">
        <f>H2310*C2310</f>
        <v>140</v>
      </c>
    </row>
    <row r="2311" spans="2:9" s="32" customFormat="1" ht="15">
      <c r="B2311" s="337"/>
      <c r="C2311" s="126">
        <v>0.01</v>
      </c>
      <c r="D2311" s="32" t="s">
        <v>130</v>
      </c>
      <c r="E2311" s="32" t="s">
        <v>1368</v>
      </c>
      <c r="H2311" s="154">
        <f>'daftar harga bahan'!F493</f>
        <v>4500</v>
      </c>
      <c r="I2311" s="51">
        <f>H2311*C2311</f>
        <v>45</v>
      </c>
    </row>
    <row r="2312" spans="2:9" s="32" customFormat="1" ht="15">
      <c r="B2312" s="337"/>
      <c r="C2312" s="126">
        <v>0.001</v>
      </c>
      <c r="D2312" s="32" t="s">
        <v>130</v>
      </c>
      <c r="E2312" s="32" t="s">
        <v>1468</v>
      </c>
      <c r="H2312" s="154">
        <f>'daftar harga bahan'!F495</f>
        <v>22000</v>
      </c>
      <c r="I2312" s="51">
        <f>H2312*C2312</f>
        <v>22</v>
      </c>
    </row>
    <row r="2313" spans="2:9" s="32" customFormat="1" ht="15">
      <c r="B2313" s="337"/>
      <c r="C2313" s="126"/>
      <c r="H2313" s="431" t="s">
        <v>1115</v>
      </c>
      <c r="I2313" s="139">
        <f>SUM(I2310:I2312)</f>
        <v>207</v>
      </c>
    </row>
    <row r="2314" spans="2:9" s="32" customFormat="1" ht="15">
      <c r="B2314" s="337"/>
      <c r="C2314" s="362"/>
      <c r="E2314" s="44"/>
      <c r="F2314" s="51"/>
      <c r="I2314" s="49"/>
    </row>
    <row r="2315" spans="2:9" s="32" customFormat="1" ht="15">
      <c r="B2315" s="337"/>
      <c r="C2315" s="126">
        <v>0.001</v>
      </c>
      <c r="D2315" s="32" t="s">
        <v>48</v>
      </c>
      <c r="E2315" s="32" t="s">
        <v>62</v>
      </c>
      <c r="H2315" s="154">
        <f>H2297</f>
        <v>36000</v>
      </c>
      <c r="I2315" s="51">
        <f aca="true" t="shared" si="43" ref="I2315:I2320">H2315*C2315</f>
        <v>36</v>
      </c>
    </row>
    <row r="2316" spans="2:9" s="32" customFormat="1" ht="15">
      <c r="B2316" s="337"/>
      <c r="C2316" s="126">
        <v>0.001</v>
      </c>
      <c r="D2316" s="32" t="s">
        <v>48</v>
      </c>
      <c r="E2316" s="32" t="s">
        <v>126</v>
      </c>
      <c r="H2316" s="154">
        <f>'Daft.Upah'!F15</f>
        <v>51000</v>
      </c>
      <c r="I2316" s="51">
        <f t="shared" si="43"/>
        <v>51</v>
      </c>
    </row>
    <row r="2317" spans="2:9" s="32" customFormat="1" ht="15">
      <c r="B2317" s="337"/>
      <c r="C2317" s="126">
        <v>0.0002</v>
      </c>
      <c r="D2317" s="32" t="s">
        <v>48</v>
      </c>
      <c r="E2317" s="32" t="s">
        <v>127</v>
      </c>
      <c r="H2317" s="154">
        <f>'Daft.Upah'!F22</f>
        <v>51000</v>
      </c>
      <c r="I2317" s="51">
        <f t="shared" si="43"/>
        <v>10.200000000000001</v>
      </c>
    </row>
    <row r="2318" spans="2:9" s="32" customFormat="1" ht="15">
      <c r="B2318" s="337"/>
      <c r="C2318" s="126">
        <v>0.0001</v>
      </c>
      <c r="D2318" s="32" t="s">
        <v>48</v>
      </c>
      <c r="E2318" s="32" t="s">
        <v>551</v>
      </c>
      <c r="H2318" s="154">
        <f>H2300</f>
        <v>48000</v>
      </c>
      <c r="I2318" s="51">
        <f t="shared" si="43"/>
        <v>4.8</v>
      </c>
    </row>
    <row r="2319" spans="2:9" s="32" customFormat="1" ht="15">
      <c r="B2319" s="337"/>
      <c r="C2319" s="126">
        <v>0.0002</v>
      </c>
      <c r="D2319" s="32" t="s">
        <v>48</v>
      </c>
      <c r="E2319" s="32" t="s">
        <v>1129</v>
      </c>
      <c r="H2319" s="154">
        <f>'Daft.Upah'!F22</f>
        <v>51000</v>
      </c>
      <c r="I2319" s="51">
        <f t="shared" si="43"/>
        <v>10.200000000000001</v>
      </c>
    </row>
    <row r="2320" spans="2:9" s="32" customFormat="1" ht="15">
      <c r="B2320" s="337"/>
      <c r="C2320" s="126">
        <v>0.02</v>
      </c>
      <c r="D2320" s="32" t="s">
        <v>48</v>
      </c>
      <c r="E2320" s="32" t="s">
        <v>128</v>
      </c>
      <c r="H2320" s="154">
        <f>'Daft.Upah'!F25</f>
        <v>42000</v>
      </c>
      <c r="I2320" s="51">
        <f t="shared" si="43"/>
        <v>840</v>
      </c>
    </row>
    <row r="2321" spans="2:9" s="32" customFormat="1" ht="15">
      <c r="B2321" s="337"/>
      <c r="H2321" s="431" t="s">
        <v>1117</v>
      </c>
      <c r="I2321" s="429">
        <f>SUM(I2315:I2320)</f>
        <v>952.2</v>
      </c>
    </row>
    <row r="2322" spans="2:3" s="32" customFormat="1" ht="15">
      <c r="B2322" s="337"/>
      <c r="C2322" s="434" t="s">
        <v>1118</v>
      </c>
    </row>
    <row r="2323" spans="2:9" s="32" customFormat="1" ht="15">
      <c r="B2323" s="337"/>
      <c r="C2323" s="126">
        <v>0.0002</v>
      </c>
      <c r="D2323" s="32" t="s">
        <v>50</v>
      </c>
      <c r="E2323" s="32" t="s">
        <v>131</v>
      </c>
      <c r="H2323" s="154">
        <f>H2303</f>
        <v>15100</v>
      </c>
      <c r="I2323" s="51">
        <f>H2323*C2323</f>
        <v>3.02</v>
      </c>
    </row>
    <row r="2324" spans="2:9" s="32" customFormat="1" ht="15">
      <c r="B2324" s="337"/>
      <c r="C2324" s="126"/>
      <c r="H2324" s="431" t="s">
        <v>1119</v>
      </c>
      <c r="I2324" s="139">
        <f>SUM(I2323)</f>
        <v>3.02</v>
      </c>
    </row>
    <row r="2325" spans="2:9" s="32" customFormat="1" ht="6" customHeight="1">
      <c r="B2325" s="337"/>
      <c r="C2325" s="126"/>
      <c r="H2325" s="40"/>
      <c r="I2325" s="51"/>
    </row>
    <row r="2326" spans="2:10" s="32" customFormat="1" ht="15">
      <c r="B2326" s="337"/>
      <c r="C2326" s="126"/>
      <c r="H2326" s="431" t="s">
        <v>1120</v>
      </c>
      <c r="I2326" s="432">
        <f>ROUNDDOWN(J2326,)</f>
        <v>1162</v>
      </c>
      <c r="J2326" s="139">
        <f>SUM(I2310:I2324)/2</f>
        <v>1162.22</v>
      </c>
    </row>
    <row r="2327" spans="2:9" s="32" customFormat="1" ht="5.25" customHeight="1">
      <c r="B2327" s="337"/>
      <c r="C2327" s="126"/>
      <c r="I2327" s="51"/>
    </row>
    <row r="2328" spans="2:5" s="32" customFormat="1" ht="15">
      <c r="B2328" s="337" t="s">
        <v>446</v>
      </c>
      <c r="C2328" s="126"/>
      <c r="E2328" s="44" t="s">
        <v>132</v>
      </c>
    </row>
    <row r="2329" spans="2:5" s="32" customFormat="1" ht="15">
      <c r="B2329" s="337"/>
      <c r="C2329" s="362" t="s">
        <v>1404</v>
      </c>
      <c r="E2329" s="44"/>
    </row>
    <row r="2330" spans="2:9" s="32" customFormat="1" ht="15">
      <c r="B2330" s="337"/>
      <c r="C2330" s="126">
        <v>1.1</v>
      </c>
      <c r="D2330" s="32" t="s">
        <v>306</v>
      </c>
      <c r="E2330" s="32" t="s">
        <v>133</v>
      </c>
      <c r="H2330" s="154">
        <f>'daftar harga bahan'!F265</f>
        <v>21300</v>
      </c>
      <c r="I2330" s="51">
        <f>H2330*C2330</f>
        <v>23430.000000000004</v>
      </c>
    </row>
    <row r="2331" spans="2:9" s="32" customFormat="1" ht="15">
      <c r="B2331" s="337"/>
      <c r="C2331" s="126">
        <v>0.125</v>
      </c>
      <c r="D2331" s="32" t="s">
        <v>50</v>
      </c>
      <c r="E2331" s="32" t="s">
        <v>135</v>
      </c>
      <c r="H2331" s="51">
        <v>150000</v>
      </c>
      <c r="I2331" s="51">
        <f>H2331*C2331</f>
        <v>18750</v>
      </c>
    </row>
    <row r="2332" spans="2:9" s="32" customFormat="1" ht="15">
      <c r="B2332" s="337"/>
      <c r="C2332" s="126"/>
      <c r="H2332" s="431" t="s">
        <v>1115</v>
      </c>
      <c r="I2332" s="139">
        <f>SUM(I2330:I2331)</f>
        <v>42180</v>
      </c>
    </row>
    <row r="2333" spans="2:9" s="32" customFormat="1" ht="15">
      <c r="B2333" s="337"/>
      <c r="C2333" s="437" t="s">
        <v>1116</v>
      </c>
      <c r="H2333" s="154"/>
      <c r="I2333" s="51"/>
    </row>
    <row r="2334" spans="2:9" s="32" customFormat="1" ht="15">
      <c r="B2334" s="337"/>
      <c r="C2334" s="126">
        <v>0.06</v>
      </c>
      <c r="D2334" s="32" t="s">
        <v>48</v>
      </c>
      <c r="E2334" s="32" t="s">
        <v>549</v>
      </c>
      <c r="H2334" s="154">
        <f>H2315</f>
        <v>36000</v>
      </c>
      <c r="I2334" s="51">
        <f>H2334*C2334</f>
        <v>2160</v>
      </c>
    </row>
    <row r="2335" spans="2:9" s="32" customFormat="1" ht="15">
      <c r="B2335" s="337"/>
      <c r="C2335" s="126">
        <v>0.03</v>
      </c>
      <c r="D2335" s="32" t="s">
        <v>48</v>
      </c>
      <c r="E2335" s="32" t="s">
        <v>134</v>
      </c>
      <c r="H2335" s="154">
        <f>H2316</f>
        <v>51000</v>
      </c>
      <c r="I2335" s="51">
        <f>H2335*C2335</f>
        <v>1530</v>
      </c>
    </row>
    <row r="2336" spans="2:9" s="32" customFormat="1" ht="15">
      <c r="B2336" s="337"/>
      <c r="C2336" s="126">
        <v>0.015</v>
      </c>
      <c r="D2336" s="32" t="s">
        <v>48</v>
      </c>
      <c r="E2336" s="32" t="s">
        <v>1471</v>
      </c>
      <c r="H2336" s="154">
        <f>'Daft.Upah'!F28</f>
        <v>54000</v>
      </c>
      <c r="I2336" s="51">
        <f>H2336*C2336</f>
        <v>810</v>
      </c>
    </row>
    <row r="2337" spans="2:9" s="32" customFormat="1" ht="15">
      <c r="B2337" s="337"/>
      <c r="C2337" s="126">
        <v>0.0075</v>
      </c>
      <c r="D2337" s="32" t="s">
        <v>48</v>
      </c>
      <c r="E2337" s="32" t="s">
        <v>551</v>
      </c>
      <c r="H2337" s="154">
        <f>H2318</f>
        <v>48000</v>
      </c>
      <c r="I2337" s="51">
        <f>H2337*C2337</f>
        <v>360</v>
      </c>
    </row>
    <row r="2338" spans="2:9" s="32" customFormat="1" ht="15">
      <c r="B2338" s="337"/>
      <c r="C2338" s="126"/>
      <c r="H2338" s="431" t="s">
        <v>1117</v>
      </c>
      <c r="I2338" s="139">
        <f>SUM(I2334:I2337)</f>
        <v>4860</v>
      </c>
    </row>
    <row r="2339" spans="2:9" s="32" customFormat="1" ht="8.25" customHeight="1">
      <c r="B2339" s="337"/>
      <c r="C2339" s="126"/>
      <c r="H2339" s="40"/>
      <c r="I2339" s="51"/>
    </row>
    <row r="2340" spans="2:9" s="32" customFormat="1" ht="15">
      <c r="B2340" s="337"/>
      <c r="C2340" s="126"/>
      <c r="H2340" s="431" t="s">
        <v>1120</v>
      </c>
      <c r="I2340" s="139">
        <f>SUM(I2330:I2338)/2</f>
        <v>47040</v>
      </c>
    </row>
    <row r="2341" spans="2:9" s="32" customFormat="1" ht="7.5" customHeight="1">
      <c r="B2341" s="337"/>
      <c r="C2341" s="126"/>
      <c r="I2341" s="51"/>
    </row>
    <row r="2342" spans="2:5" s="32" customFormat="1" ht="15">
      <c r="B2342" s="337" t="s">
        <v>447</v>
      </c>
      <c r="C2342" s="126"/>
      <c r="E2342" s="44" t="s">
        <v>136</v>
      </c>
    </row>
    <row r="2343" spans="2:5" s="32" customFormat="1" ht="15">
      <c r="B2343" s="337"/>
      <c r="C2343" s="362" t="s">
        <v>1404</v>
      </c>
      <c r="E2343" s="44"/>
    </row>
    <row r="2344" spans="2:9" s="32" customFormat="1" ht="15">
      <c r="B2344" s="337"/>
      <c r="C2344" s="126">
        <v>1.1</v>
      </c>
      <c r="D2344" s="32" t="s">
        <v>306</v>
      </c>
      <c r="E2344" s="32" t="s">
        <v>137</v>
      </c>
      <c r="H2344" s="154">
        <f>'daftar harga bahan'!F266</f>
        <v>20400</v>
      </c>
      <c r="I2344" s="51">
        <f>H2344*C2344</f>
        <v>22440</v>
      </c>
    </row>
    <row r="2345" spans="2:9" s="32" customFormat="1" ht="15">
      <c r="B2345" s="337"/>
      <c r="C2345" s="126">
        <v>0.125</v>
      </c>
      <c r="D2345" s="32" t="s">
        <v>50</v>
      </c>
      <c r="E2345" s="32" t="s">
        <v>135</v>
      </c>
      <c r="H2345" s="154">
        <f>'daftar harga bahan'!F521</f>
        <v>165000</v>
      </c>
      <c r="I2345" s="51">
        <f>H2345*C2345</f>
        <v>20625</v>
      </c>
    </row>
    <row r="2346" spans="2:9" s="32" customFormat="1" ht="15">
      <c r="B2346" s="337"/>
      <c r="C2346" s="126"/>
      <c r="H2346" s="431" t="s">
        <v>1115</v>
      </c>
      <c r="I2346" s="139">
        <f>SUM(I2344:I2345)</f>
        <v>43065</v>
      </c>
    </row>
    <row r="2347" spans="2:9" s="32" customFormat="1" ht="15">
      <c r="B2347" s="337"/>
      <c r="C2347" s="437" t="s">
        <v>1116</v>
      </c>
      <c r="H2347" s="154"/>
      <c r="I2347" s="51"/>
    </row>
    <row r="2348" spans="2:9" s="32" customFormat="1" ht="15">
      <c r="B2348" s="337"/>
      <c r="C2348" s="126">
        <v>0.06</v>
      </c>
      <c r="D2348" s="32" t="s">
        <v>48</v>
      </c>
      <c r="E2348" s="32" t="s">
        <v>549</v>
      </c>
      <c r="H2348" s="154">
        <f>H2334</f>
        <v>36000</v>
      </c>
      <c r="I2348" s="51">
        <f>H2348*C2348</f>
        <v>2160</v>
      </c>
    </row>
    <row r="2349" spans="2:9" s="32" customFormat="1" ht="15">
      <c r="B2349" s="337"/>
      <c r="C2349" s="126">
        <v>0.03</v>
      </c>
      <c r="D2349" s="32" t="s">
        <v>48</v>
      </c>
      <c r="E2349" s="32" t="s">
        <v>134</v>
      </c>
      <c r="H2349" s="154">
        <f>H2335</f>
        <v>51000</v>
      </c>
      <c r="I2349" s="51">
        <f>H2349*C2349</f>
        <v>1530</v>
      </c>
    </row>
    <row r="2350" spans="2:237" s="32" customFormat="1" ht="15">
      <c r="B2350" s="337"/>
      <c r="C2350" s="126">
        <v>0.015</v>
      </c>
      <c r="D2350" s="32" t="s">
        <v>48</v>
      </c>
      <c r="E2350" s="32" t="s">
        <v>127</v>
      </c>
      <c r="H2350" s="154">
        <f>H2336</f>
        <v>54000</v>
      </c>
      <c r="I2350" s="51">
        <f>H2350*C2350</f>
        <v>810</v>
      </c>
      <c r="IC2350" s="32">
        <f>SUM(A2350:IB2350)</f>
        <v>54810.015</v>
      </c>
    </row>
    <row r="2351" spans="2:9" s="32" customFormat="1" ht="15">
      <c r="B2351" s="337"/>
      <c r="C2351" s="126">
        <v>0.0075</v>
      </c>
      <c r="D2351" s="32" t="s">
        <v>48</v>
      </c>
      <c r="E2351" s="32" t="s">
        <v>551</v>
      </c>
      <c r="H2351" s="154">
        <f>H2337</f>
        <v>48000</v>
      </c>
      <c r="I2351" s="51">
        <f>H2351*C2351</f>
        <v>360</v>
      </c>
    </row>
    <row r="2352" spans="2:9" s="32" customFormat="1" ht="15">
      <c r="B2352" s="337"/>
      <c r="C2352" s="126"/>
      <c r="H2352" s="431" t="s">
        <v>1117</v>
      </c>
      <c r="I2352" s="139">
        <f>SUM(I2348:I2351)</f>
        <v>4860</v>
      </c>
    </row>
    <row r="2353" spans="2:9" s="32" customFormat="1" ht="6.75" customHeight="1">
      <c r="B2353" s="337"/>
      <c r="C2353" s="126"/>
      <c r="H2353" s="40"/>
      <c r="I2353" s="51"/>
    </row>
    <row r="2354" spans="2:9" s="32" customFormat="1" ht="15">
      <c r="B2354" s="337"/>
      <c r="C2354" s="126"/>
      <c r="H2354" s="431" t="s">
        <v>1120</v>
      </c>
      <c r="I2354" s="139">
        <f>SUM(I2344:I2352)/2</f>
        <v>47925</v>
      </c>
    </row>
    <row r="2355" spans="2:9" s="32" customFormat="1" ht="6.75" customHeight="1">
      <c r="B2355" s="337"/>
      <c r="C2355" s="126"/>
      <c r="I2355" s="51"/>
    </row>
    <row r="2356" spans="2:5" s="32" customFormat="1" ht="15">
      <c r="B2356" s="337" t="s">
        <v>639</v>
      </c>
      <c r="C2356" s="126"/>
      <c r="E2356" s="44" t="s">
        <v>138</v>
      </c>
    </row>
    <row r="2357" spans="2:5" s="32" customFormat="1" ht="15">
      <c r="B2357" s="337"/>
      <c r="C2357" s="362" t="s">
        <v>1428</v>
      </c>
      <c r="E2357" s="44"/>
    </row>
    <row r="2358" spans="2:9" s="32" customFormat="1" ht="15">
      <c r="B2358" s="337"/>
      <c r="C2358" s="126">
        <v>0.04</v>
      </c>
      <c r="D2358" s="32" t="s">
        <v>306</v>
      </c>
      <c r="E2358" s="32" t="s">
        <v>139</v>
      </c>
      <c r="H2358" s="154">
        <f>'daftar harga bahan'!F271</f>
        <v>36300</v>
      </c>
      <c r="I2358" s="51">
        <f>H2358*C2358</f>
        <v>1452</v>
      </c>
    </row>
    <row r="2359" spans="2:9" s="32" customFormat="1" ht="15">
      <c r="B2359" s="337"/>
      <c r="C2359" s="126">
        <v>0.03</v>
      </c>
      <c r="D2359" s="32" t="s">
        <v>130</v>
      </c>
      <c r="E2359" s="32" t="s">
        <v>1368</v>
      </c>
      <c r="H2359" s="154">
        <f>'daftar harga bahan'!F493</f>
        <v>4500</v>
      </c>
      <c r="I2359" s="51">
        <f>H2359*C2359</f>
        <v>135</v>
      </c>
    </row>
    <row r="2360" spans="2:9" s="32" customFormat="1" ht="15">
      <c r="B2360" s="337"/>
      <c r="C2360" s="126">
        <v>0.004</v>
      </c>
      <c r="D2360" s="32" t="s">
        <v>130</v>
      </c>
      <c r="E2360" s="32" t="s">
        <v>1468</v>
      </c>
      <c r="H2360" s="154">
        <f>'daftar harga bahan'!F495</f>
        <v>22000</v>
      </c>
      <c r="I2360" s="51">
        <f>H2360*C2360</f>
        <v>88</v>
      </c>
    </row>
    <row r="2361" spans="2:9" s="32" customFormat="1" ht="15">
      <c r="B2361" s="337"/>
      <c r="C2361" s="126">
        <v>0.25</v>
      </c>
      <c r="D2361" s="32" t="s">
        <v>129</v>
      </c>
      <c r="E2361" s="32" t="s">
        <v>1379</v>
      </c>
      <c r="H2361" s="154">
        <f>'daftar harga bahan'!F522</f>
        <v>100000</v>
      </c>
      <c r="I2361" s="51">
        <f>H2361*C2361</f>
        <v>25000</v>
      </c>
    </row>
    <row r="2362" spans="2:9" s="32" customFormat="1" ht="15">
      <c r="B2362" s="337"/>
      <c r="C2362" s="126"/>
      <c r="H2362" s="431" t="s">
        <v>1115</v>
      </c>
      <c r="I2362" s="139">
        <f>SUM(I2358:I2361)</f>
        <v>26675</v>
      </c>
    </row>
    <row r="2363" spans="2:9" s="32" customFormat="1" ht="15">
      <c r="B2363" s="337"/>
      <c r="C2363" s="437" t="s">
        <v>1116</v>
      </c>
      <c r="H2363" s="154"/>
      <c r="I2363" s="51"/>
    </row>
    <row r="2364" spans="2:9" s="32" customFormat="1" ht="15">
      <c r="B2364" s="337"/>
      <c r="C2364" s="126">
        <v>0.01</v>
      </c>
      <c r="D2364" s="32" t="s">
        <v>48</v>
      </c>
      <c r="E2364" s="32" t="s">
        <v>549</v>
      </c>
      <c r="H2364" s="154">
        <f>H2348</f>
        <v>36000</v>
      </c>
      <c r="I2364" s="51">
        <f>H2364*C2364</f>
        <v>360</v>
      </c>
    </row>
    <row r="2365" spans="2:237" s="32" customFormat="1" ht="15">
      <c r="B2365" s="337"/>
      <c r="C2365" s="126">
        <v>0.005</v>
      </c>
      <c r="D2365" s="32" t="s">
        <v>48</v>
      </c>
      <c r="E2365" s="32" t="s">
        <v>134</v>
      </c>
      <c r="H2365" s="154">
        <f>H2349</f>
        <v>51000</v>
      </c>
      <c r="I2365" s="51">
        <f>H2365*C2365</f>
        <v>255</v>
      </c>
      <c r="IC2365" s="32">
        <f>SUM(A2365:IB2365)</f>
        <v>51255.005</v>
      </c>
    </row>
    <row r="2366" spans="2:9" s="32" customFormat="1" ht="15">
      <c r="B2366" s="337"/>
      <c r="C2366" s="126">
        <v>0.005</v>
      </c>
      <c r="D2366" s="32" t="s">
        <v>48</v>
      </c>
      <c r="E2366" s="32" t="s">
        <v>127</v>
      </c>
      <c r="H2366" s="154">
        <f>H2350</f>
        <v>54000</v>
      </c>
      <c r="I2366" s="51">
        <f>H2366*C2366</f>
        <v>270</v>
      </c>
    </row>
    <row r="2367" spans="2:9" s="32" customFormat="1" ht="15">
      <c r="B2367" s="337"/>
      <c r="C2367" s="126">
        <v>0.0025</v>
      </c>
      <c r="D2367" s="32" t="s">
        <v>48</v>
      </c>
      <c r="E2367" s="32" t="s">
        <v>551</v>
      </c>
      <c r="H2367" s="154">
        <f>H2351</f>
        <v>48000</v>
      </c>
      <c r="I2367" s="51">
        <f>H2367*C2367</f>
        <v>120</v>
      </c>
    </row>
    <row r="2368" spans="2:9" s="32" customFormat="1" ht="15">
      <c r="B2368" s="337"/>
      <c r="C2368" s="126"/>
      <c r="H2368" s="431" t="s">
        <v>1117</v>
      </c>
      <c r="I2368" s="139">
        <f>SUM(I2364:I2367)</f>
        <v>1005</v>
      </c>
    </row>
    <row r="2369" spans="2:9" s="32" customFormat="1" ht="4.5" customHeight="1">
      <c r="B2369" s="337"/>
      <c r="C2369" s="126"/>
      <c r="H2369" s="40"/>
      <c r="I2369" s="51"/>
    </row>
    <row r="2370" spans="2:9" s="32" customFormat="1" ht="15">
      <c r="B2370" s="337"/>
      <c r="C2370" s="126"/>
      <c r="H2370" s="431" t="s">
        <v>1120</v>
      </c>
      <c r="I2370" s="139">
        <f>SUM(I2358:I2368)/2</f>
        <v>27680</v>
      </c>
    </row>
    <row r="2371" spans="2:9" s="32" customFormat="1" ht="4.5" customHeight="1">
      <c r="B2371" s="337"/>
      <c r="C2371" s="126"/>
      <c r="I2371" s="51"/>
    </row>
    <row r="2372" spans="2:5" s="32" customFormat="1" ht="15">
      <c r="B2372" s="337" t="s">
        <v>640</v>
      </c>
      <c r="C2372" s="126"/>
      <c r="E2372" s="44" t="s">
        <v>140</v>
      </c>
    </row>
    <row r="2373" spans="2:5" s="32" customFormat="1" ht="15">
      <c r="B2373" s="337"/>
      <c r="C2373" s="362" t="s">
        <v>1404</v>
      </c>
      <c r="E2373" s="44"/>
    </row>
    <row r="2374" spans="2:9" s="32" customFormat="1" ht="15">
      <c r="B2374" s="337"/>
      <c r="C2374" s="126">
        <v>0.05</v>
      </c>
      <c r="D2374" s="32" t="s">
        <v>48</v>
      </c>
      <c r="E2374" s="32" t="s">
        <v>549</v>
      </c>
      <c r="H2374" s="154">
        <f>H2364</f>
        <v>36000</v>
      </c>
      <c r="I2374" s="51">
        <f>H2374*C2374</f>
        <v>1800</v>
      </c>
    </row>
    <row r="2375" spans="2:9" s="32" customFormat="1" ht="15">
      <c r="B2375" s="337"/>
      <c r="C2375" s="126">
        <v>0.02</v>
      </c>
      <c r="D2375" s="32" t="s">
        <v>48</v>
      </c>
      <c r="E2375" s="32" t="s">
        <v>134</v>
      </c>
      <c r="H2375" s="154">
        <f>H2365</f>
        <v>51000</v>
      </c>
      <c r="I2375" s="51">
        <f>H2375*C2375</f>
        <v>1020</v>
      </c>
    </row>
    <row r="2376" spans="2:9" s="32" customFormat="1" ht="15">
      <c r="B2376" s="337"/>
      <c r="C2376" s="126">
        <v>0.003</v>
      </c>
      <c r="D2376" s="32" t="s">
        <v>48</v>
      </c>
      <c r="E2376" s="32" t="s">
        <v>127</v>
      </c>
      <c r="H2376" s="154">
        <f>H2366</f>
        <v>54000</v>
      </c>
      <c r="I2376" s="51">
        <f>H2376*C2376</f>
        <v>162</v>
      </c>
    </row>
    <row r="2377" spans="2:237" s="32" customFormat="1" ht="15">
      <c r="B2377" s="337"/>
      <c r="C2377" s="126">
        <v>0.001</v>
      </c>
      <c r="D2377" s="32" t="s">
        <v>48</v>
      </c>
      <c r="E2377" s="32" t="s">
        <v>551</v>
      </c>
      <c r="H2377" s="154">
        <f>H2367</f>
        <v>48000</v>
      </c>
      <c r="I2377" s="51">
        <f>H2377*C2377</f>
        <v>48</v>
      </c>
      <c r="IC2377" s="32">
        <f>SUM(A2377:IB2377)</f>
        <v>48048.001</v>
      </c>
    </row>
    <row r="2378" spans="2:9" s="32" customFormat="1" ht="15">
      <c r="B2378" s="337"/>
      <c r="C2378" s="126"/>
      <c r="H2378" s="431" t="s">
        <v>1117</v>
      </c>
      <c r="I2378" s="139">
        <f>SUM(I2374:I2377)</f>
        <v>3030</v>
      </c>
    </row>
    <row r="2379" spans="2:9" s="32" customFormat="1" ht="15">
      <c r="B2379" s="337"/>
      <c r="C2379" s="437" t="s">
        <v>1118</v>
      </c>
      <c r="H2379" s="154"/>
      <c r="I2379" s="51"/>
    </row>
    <row r="2380" spans="2:9" s="32" customFormat="1" ht="15">
      <c r="B2380" s="337"/>
      <c r="C2380" s="126">
        <v>0.25</v>
      </c>
      <c r="D2380" s="32" t="s">
        <v>50</v>
      </c>
      <c r="E2380" s="32" t="s">
        <v>1379</v>
      </c>
      <c r="H2380" s="352">
        <f>H2361</f>
        <v>100000</v>
      </c>
      <c r="I2380" s="51">
        <f>H2380*C2380</f>
        <v>25000</v>
      </c>
    </row>
    <row r="2381" spans="2:9" s="32" customFormat="1" ht="15">
      <c r="B2381" s="337"/>
      <c r="C2381" s="126"/>
      <c r="H2381" s="431" t="s">
        <v>1119</v>
      </c>
      <c r="I2381" s="139">
        <f>SUM(I2380)</f>
        <v>25000</v>
      </c>
    </row>
    <row r="2382" spans="2:9" s="32" customFormat="1" ht="6" customHeight="1">
      <c r="B2382" s="337"/>
      <c r="C2382" s="437"/>
      <c r="H2382" s="154"/>
      <c r="I2382" s="51"/>
    </row>
    <row r="2383" spans="2:9" s="32" customFormat="1" ht="15">
      <c r="B2383" s="337"/>
      <c r="C2383" s="126"/>
      <c r="H2383" s="431" t="s">
        <v>1120</v>
      </c>
      <c r="I2383" s="139">
        <f>SUM(I2374:I2381)/2</f>
        <v>28030</v>
      </c>
    </row>
    <row r="2384" spans="2:9" s="32" customFormat="1" ht="4.5" customHeight="1">
      <c r="B2384" s="337"/>
      <c r="C2384" s="126"/>
      <c r="I2384" s="51"/>
    </row>
    <row r="2385" spans="2:5" s="32" customFormat="1" ht="15">
      <c r="B2385" s="337" t="s">
        <v>641</v>
      </c>
      <c r="C2385" s="126"/>
      <c r="E2385" s="44" t="s">
        <v>141</v>
      </c>
    </row>
    <row r="2386" spans="2:9" s="32" customFormat="1" ht="15">
      <c r="B2386" s="337"/>
      <c r="C2386" s="362" t="s">
        <v>1404</v>
      </c>
      <c r="E2386" s="44"/>
      <c r="I2386" s="49"/>
    </row>
    <row r="2387" spans="2:12" s="32" customFormat="1" ht="15">
      <c r="B2387" s="337"/>
      <c r="C2387" s="126">
        <v>1.01</v>
      </c>
      <c r="D2387" s="32" t="s">
        <v>915</v>
      </c>
      <c r="E2387" s="32" t="s">
        <v>142</v>
      </c>
      <c r="H2387" s="154">
        <f>'daftar harga bahan'!F498</f>
        <v>80000</v>
      </c>
      <c r="I2387" s="51">
        <f>H2387*C2387</f>
        <v>80800</v>
      </c>
      <c r="L2387" s="438"/>
    </row>
    <row r="2388" spans="2:12" s="32" customFormat="1" ht="15">
      <c r="B2388" s="337"/>
      <c r="C2388" s="126">
        <v>0.1</v>
      </c>
      <c r="D2388" s="32" t="s">
        <v>306</v>
      </c>
      <c r="E2388" s="32" t="s">
        <v>139</v>
      </c>
      <c r="H2388" s="154">
        <f>'daftar harga bahan'!F271</f>
        <v>36300</v>
      </c>
      <c r="I2388" s="51">
        <f>H2388*C2388</f>
        <v>3630</v>
      </c>
      <c r="L2388" s="438"/>
    </row>
    <row r="2389" spans="2:12" s="32" customFormat="1" ht="15">
      <c r="B2389" s="337"/>
      <c r="C2389" s="126"/>
      <c r="H2389" s="431" t="s">
        <v>1115</v>
      </c>
      <c r="I2389" s="139">
        <f>SUM(I2387:I2388)</f>
        <v>84430</v>
      </c>
      <c r="L2389" s="438"/>
    </row>
    <row r="2390" spans="2:12" s="32" customFormat="1" ht="15">
      <c r="B2390" s="337"/>
      <c r="C2390" s="437" t="s">
        <v>1116</v>
      </c>
      <c r="H2390" s="154"/>
      <c r="I2390" s="51"/>
      <c r="L2390" s="438"/>
    </row>
    <row r="2391" spans="2:12" s="32" customFormat="1" ht="15">
      <c r="B2391" s="337"/>
      <c r="C2391" s="126">
        <v>0.1</v>
      </c>
      <c r="D2391" s="32" t="s">
        <v>48</v>
      </c>
      <c r="E2391" s="32" t="s">
        <v>549</v>
      </c>
      <c r="H2391" s="154">
        <f>H2374</f>
        <v>36000</v>
      </c>
      <c r="I2391" s="51">
        <f>H2391*C2391</f>
        <v>3600</v>
      </c>
      <c r="L2391" s="438"/>
    </row>
    <row r="2392" spans="2:12" s="32" customFormat="1" ht="15">
      <c r="B2392" s="337"/>
      <c r="C2392" s="126">
        <v>0.075</v>
      </c>
      <c r="D2392" s="32" t="s">
        <v>48</v>
      </c>
      <c r="E2392" s="32" t="s">
        <v>134</v>
      </c>
      <c r="H2392" s="154">
        <f>H2375</f>
        <v>51000</v>
      </c>
      <c r="I2392" s="51">
        <f>H2392*C2392</f>
        <v>3825</v>
      </c>
      <c r="L2392" s="438"/>
    </row>
    <row r="2393" spans="2:12" s="32" customFormat="1" ht="15">
      <c r="B2393" s="337"/>
      <c r="C2393" s="126">
        <v>0.01</v>
      </c>
      <c r="D2393" s="32" t="s">
        <v>48</v>
      </c>
      <c r="E2393" s="32" t="s">
        <v>551</v>
      </c>
      <c r="H2393" s="154">
        <f>H2377</f>
        <v>48000</v>
      </c>
      <c r="I2393" s="51">
        <f>H2393*C2393</f>
        <v>480</v>
      </c>
      <c r="L2393" s="438"/>
    </row>
    <row r="2394" spans="1:12" s="313" customFormat="1" ht="15">
      <c r="A2394" s="31"/>
      <c r="B2394" s="337"/>
      <c r="C2394" s="62"/>
      <c r="D2394" s="31"/>
      <c r="E2394" s="31"/>
      <c r="G2394" s="32"/>
      <c r="H2394" s="431" t="s">
        <v>1117</v>
      </c>
      <c r="I2394" s="139">
        <f>SUM(I2391:I2393)</f>
        <v>7905</v>
      </c>
      <c r="J2394" s="32"/>
      <c r="K2394" s="32"/>
      <c r="L2394" s="438"/>
    </row>
    <row r="2395" spans="1:12" s="313" customFormat="1" ht="3.75" customHeight="1">
      <c r="A2395" s="31"/>
      <c r="B2395" s="337"/>
      <c r="C2395" s="62"/>
      <c r="D2395" s="31"/>
      <c r="E2395" s="31"/>
      <c r="G2395" s="32"/>
      <c r="H2395" s="431"/>
      <c r="I2395" s="139"/>
      <c r="J2395" s="32"/>
      <c r="K2395" s="32"/>
      <c r="L2395" s="438"/>
    </row>
    <row r="2396" spans="1:12" s="313" customFormat="1" ht="15">
      <c r="A2396" s="31"/>
      <c r="B2396" s="337"/>
      <c r="C2396" s="62"/>
      <c r="D2396" s="31"/>
      <c r="E2396" s="31"/>
      <c r="G2396" s="32"/>
      <c r="H2396" s="431" t="s">
        <v>1120</v>
      </c>
      <c r="I2396" s="432">
        <f>ROUNDDOWN(J2396,)</f>
        <v>92335</v>
      </c>
      <c r="J2396" s="139">
        <f>SUM(I2387:I2394)/2</f>
        <v>92335</v>
      </c>
      <c r="K2396" s="32"/>
      <c r="L2396" s="438"/>
    </row>
    <row r="2397" spans="1:12" s="313" customFormat="1" ht="7.5" customHeight="1">
      <c r="A2397" s="31"/>
      <c r="B2397" s="337"/>
      <c r="C2397" s="62"/>
      <c r="D2397" s="31"/>
      <c r="E2397" s="31"/>
      <c r="G2397" s="32"/>
      <c r="H2397" s="431"/>
      <c r="I2397" s="139"/>
      <c r="J2397" s="32"/>
      <c r="K2397" s="32"/>
      <c r="L2397" s="438"/>
    </row>
    <row r="2398" spans="1:237" s="339" customFormat="1" ht="15">
      <c r="A2398" s="337" t="s">
        <v>553</v>
      </c>
      <c r="B2398" s="337" t="s">
        <v>448</v>
      </c>
      <c r="C2398" s="360"/>
      <c r="D2398" s="337"/>
      <c r="E2398" s="138" t="s">
        <v>786</v>
      </c>
      <c r="F2398" s="138"/>
      <c r="G2398" s="138"/>
      <c r="H2398" s="338"/>
      <c r="I2398" s="138"/>
      <c r="L2398" s="438"/>
      <c r="IC2398" s="312"/>
    </row>
    <row r="2399" spans="1:10" ht="15">
      <c r="A2399" s="32"/>
      <c r="B2399" s="337"/>
      <c r="C2399" s="150"/>
      <c r="D2399" s="48"/>
      <c r="E2399" s="32"/>
      <c r="F2399" s="32"/>
      <c r="G2399" s="32"/>
      <c r="H2399" s="40"/>
      <c r="I2399" s="32"/>
      <c r="J2399" s="45"/>
    </row>
    <row r="2400" spans="1:237" ht="15">
      <c r="A2400" s="32"/>
      <c r="B2400" s="337" t="s">
        <v>449</v>
      </c>
      <c r="C2400" s="149"/>
      <c r="D2400" s="43"/>
      <c r="E2400" s="44" t="s">
        <v>955</v>
      </c>
      <c r="F2400" s="32"/>
      <c r="G2400" s="32"/>
      <c r="H2400" s="40"/>
      <c r="I2400" s="32"/>
      <c r="J2400" s="45"/>
      <c r="IC2400" s="313">
        <f>SUM(A2400:IB2400)</f>
        <v>0</v>
      </c>
    </row>
    <row r="2401" spans="1:10" ht="15">
      <c r="A2401" s="32"/>
      <c r="B2401" s="337"/>
      <c r="C2401" s="362" t="s">
        <v>1404</v>
      </c>
      <c r="D2401" s="43"/>
      <c r="E2401" s="44"/>
      <c r="F2401" s="32"/>
      <c r="G2401" s="32"/>
      <c r="H2401" s="40"/>
      <c r="I2401" s="49"/>
      <c r="J2401" s="45"/>
    </row>
    <row r="2402" spans="1:10" ht="15">
      <c r="A2402" s="32"/>
      <c r="B2402" s="337"/>
      <c r="C2402" s="126">
        <v>25</v>
      </c>
      <c r="D2402" s="48" t="s">
        <v>664</v>
      </c>
      <c r="E2402" s="32" t="s">
        <v>1472</v>
      </c>
      <c r="F2402" s="32"/>
      <c r="G2402" s="32"/>
      <c r="H2402" s="50">
        <f>+'daftar harga bahan'!F84</f>
        <v>1300</v>
      </c>
      <c r="I2402" s="51">
        <f>+C2402*H2402</f>
        <v>32500</v>
      </c>
      <c r="J2402" s="45"/>
    </row>
    <row r="2403" spans="1:10" ht="15">
      <c r="A2403" s="32"/>
      <c r="B2403" s="337"/>
      <c r="C2403" s="126"/>
      <c r="D2403" s="32"/>
      <c r="E2403" s="32"/>
      <c r="F2403" s="32"/>
      <c r="G2403" s="32"/>
      <c r="H2403" s="431" t="s">
        <v>1115</v>
      </c>
      <c r="I2403" s="139">
        <f>SUM(I2402)</f>
        <v>32500</v>
      </c>
      <c r="J2403" s="45"/>
    </row>
    <row r="2404" spans="1:10" ht="15">
      <c r="A2404" s="32"/>
      <c r="B2404" s="337"/>
      <c r="C2404" s="437" t="s">
        <v>1116</v>
      </c>
      <c r="D2404" s="32"/>
      <c r="E2404" s="32"/>
      <c r="F2404" s="32"/>
      <c r="G2404" s="32"/>
      <c r="H2404" s="154"/>
      <c r="I2404" s="32"/>
      <c r="J2404" s="45"/>
    </row>
    <row r="2405" spans="1:10" ht="15">
      <c r="A2405" s="32"/>
      <c r="B2405" s="337"/>
      <c r="C2405" s="126">
        <v>0.15</v>
      </c>
      <c r="D2405" s="48" t="s">
        <v>547</v>
      </c>
      <c r="E2405" s="32" t="s">
        <v>549</v>
      </c>
      <c r="F2405" s="32"/>
      <c r="G2405" s="32"/>
      <c r="H2405" s="40">
        <f>+H2250</f>
        <v>36000</v>
      </c>
      <c r="I2405" s="51">
        <f>+C2405*H2405</f>
        <v>5400</v>
      </c>
      <c r="J2405" s="45"/>
    </row>
    <row r="2406" spans="1:10" ht="15">
      <c r="A2406" s="32"/>
      <c r="B2406" s="337"/>
      <c r="C2406" s="126">
        <v>0.075</v>
      </c>
      <c r="D2406" s="48" t="s">
        <v>547</v>
      </c>
      <c r="E2406" s="32" t="s">
        <v>548</v>
      </c>
      <c r="F2406" s="32"/>
      <c r="G2406" s="32"/>
      <c r="H2406" s="40">
        <f>+H2252</f>
        <v>51000</v>
      </c>
      <c r="I2406" s="51">
        <f>+C2406*H2406</f>
        <v>3825</v>
      </c>
      <c r="J2406" s="45"/>
    </row>
    <row r="2407" spans="1:10" ht="15">
      <c r="A2407" s="32"/>
      <c r="B2407" s="337"/>
      <c r="C2407" s="126">
        <v>0.008</v>
      </c>
      <c r="D2407" s="48" t="s">
        <v>547</v>
      </c>
      <c r="E2407" s="32" t="s">
        <v>550</v>
      </c>
      <c r="F2407" s="32"/>
      <c r="G2407" s="32"/>
      <c r="H2407" s="40">
        <f>+H2254</f>
        <v>54000</v>
      </c>
      <c r="I2407" s="51">
        <f>+C2407*H2407</f>
        <v>432</v>
      </c>
      <c r="J2407" s="45"/>
    </row>
    <row r="2408" spans="1:237" ht="15">
      <c r="A2408" s="32"/>
      <c r="B2408" s="337"/>
      <c r="C2408" s="126">
        <v>0.008</v>
      </c>
      <c r="D2408" s="48" t="s">
        <v>547</v>
      </c>
      <c r="E2408" s="32" t="s">
        <v>551</v>
      </c>
      <c r="F2408" s="32"/>
      <c r="G2408" s="32"/>
      <c r="H2408" s="40">
        <f>+H2255</f>
        <v>48000</v>
      </c>
      <c r="I2408" s="51">
        <f>+C2408*H2408</f>
        <v>384</v>
      </c>
      <c r="J2408" s="45"/>
      <c r="IC2408" s="313">
        <f>SUM(A2408:IB2408)</f>
        <v>48384.008</v>
      </c>
    </row>
    <row r="2409" spans="1:10" ht="15">
      <c r="A2409" s="32"/>
      <c r="B2409" s="337"/>
      <c r="C2409" s="126"/>
      <c r="D2409" s="48"/>
      <c r="E2409" s="32"/>
      <c r="F2409" s="32"/>
      <c r="G2409" s="32"/>
      <c r="H2409" s="431" t="s">
        <v>1117</v>
      </c>
      <c r="I2409" s="139">
        <f>SUM(I2405:I2408)</f>
        <v>10041</v>
      </c>
      <c r="J2409" s="45"/>
    </row>
    <row r="2410" spans="1:10" ht="3.75" customHeight="1">
      <c r="A2410" s="32"/>
      <c r="B2410" s="337"/>
      <c r="C2410" s="126"/>
      <c r="D2410" s="48"/>
      <c r="E2410" s="32"/>
      <c r="F2410" s="32"/>
      <c r="G2410" s="32"/>
      <c r="H2410" s="431"/>
      <c r="I2410" s="51"/>
      <c r="J2410" s="45"/>
    </row>
    <row r="2411" spans="1:10" ht="15" customHeight="1">
      <c r="A2411" s="32"/>
      <c r="B2411" s="337"/>
      <c r="C2411" s="126"/>
      <c r="D2411" s="48"/>
      <c r="E2411" s="32"/>
      <c r="F2411" s="32"/>
      <c r="G2411" s="32"/>
      <c r="H2411" s="431" t="s">
        <v>1120</v>
      </c>
      <c r="I2411" s="429">
        <f>SUM(I2402:I2409)/2</f>
        <v>42541</v>
      </c>
      <c r="J2411" s="45"/>
    </row>
    <row r="2412" spans="1:10" ht="6.75" customHeight="1">
      <c r="A2412" s="32"/>
      <c r="B2412" s="337"/>
      <c r="C2412" s="126"/>
      <c r="D2412" s="48"/>
      <c r="E2412" s="32"/>
      <c r="F2412" s="32"/>
      <c r="G2412" s="32"/>
      <c r="H2412" s="40"/>
      <c r="I2412" s="32"/>
      <c r="J2412" s="45"/>
    </row>
    <row r="2413" spans="1:10" ht="15">
      <c r="A2413" s="32"/>
      <c r="B2413" s="337" t="s">
        <v>450</v>
      </c>
      <c r="C2413" s="149"/>
      <c r="D2413" s="43"/>
      <c r="E2413" s="44" t="s">
        <v>956</v>
      </c>
      <c r="F2413" s="32"/>
      <c r="G2413" s="32"/>
      <c r="H2413" s="40"/>
      <c r="I2413" s="45"/>
      <c r="J2413" s="45"/>
    </row>
    <row r="2414" spans="1:10" ht="15">
      <c r="A2414" s="32"/>
      <c r="B2414" s="337"/>
      <c r="C2414" s="362" t="s">
        <v>1404</v>
      </c>
      <c r="D2414" s="43"/>
      <c r="E2414" s="44"/>
      <c r="F2414" s="32"/>
      <c r="G2414" s="32"/>
      <c r="H2414" s="40"/>
      <c r="I2414" s="49"/>
      <c r="J2414" s="45"/>
    </row>
    <row r="2415" spans="1:10" ht="15">
      <c r="A2415" s="32"/>
      <c r="B2415" s="337"/>
      <c r="C2415" s="126">
        <v>20</v>
      </c>
      <c r="D2415" s="48" t="s">
        <v>664</v>
      </c>
      <c r="E2415" s="32" t="s">
        <v>25</v>
      </c>
      <c r="F2415" s="32"/>
      <c r="G2415" s="32"/>
      <c r="H2415" s="50">
        <f>'daftar harga bahan'!F87</f>
        <v>1500</v>
      </c>
      <c r="I2415" s="51">
        <f>+C2415*H2415</f>
        <v>30000</v>
      </c>
      <c r="J2415" s="45"/>
    </row>
    <row r="2416" spans="1:10" ht="15">
      <c r="A2416" s="32"/>
      <c r="B2416" s="337"/>
      <c r="C2416" s="126"/>
      <c r="D2416" s="32"/>
      <c r="E2416" s="32"/>
      <c r="F2416" s="32"/>
      <c r="G2416" s="32"/>
      <c r="H2416" s="431" t="s">
        <v>1115</v>
      </c>
      <c r="I2416" s="139">
        <f>SUM(I2415)</f>
        <v>30000</v>
      </c>
      <c r="J2416" s="45"/>
    </row>
    <row r="2417" spans="1:10" ht="15">
      <c r="A2417" s="32"/>
      <c r="B2417" s="337"/>
      <c r="C2417" s="437" t="s">
        <v>1116</v>
      </c>
      <c r="D2417" s="32"/>
      <c r="E2417" s="32"/>
      <c r="F2417" s="32"/>
      <c r="G2417" s="32"/>
      <c r="H2417" s="154"/>
      <c r="I2417" s="32"/>
      <c r="J2417" s="45"/>
    </row>
    <row r="2418" spans="1:10" ht="15">
      <c r="A2418" s="32"/>
      <c r="B2418" s="337"/>
      <c r="C2418" s="126">
        <v>0.15</v>
      </c>
      <c r="D2418" s="48" t="s">
        <v>547</v>
      </c>
      <c r="E2418" s="32" t="s">
        <v>549</v>
      </c>
      <c r="F2418" s="32"/>
      <c r="G2418" s="32"/>
      <c r="H2418" s="40">
        <f>H2405</f>
        <v>36000</v>
      </c>
      <c r="I2418" s="51">
        <f>+C2418*H2418</f>
        <v>5400</v>
      </c>
      <c r="J2418" s="45"/>
    </row>
    <row r="2419" spans="1:237" ht="15">
      <c r="A2419" s="32"/>
      <c r="B2419" s="337"/>
      <c r="C2419" s="126">
        <v>0.06</v>
      </c>
      <c r="D2419" s="48" t="s">
        <v>547</v>
      </c>
      <c r="E2419" s="32" t="s">
        <v>548</v>
      </c>
      <c r="F2419" s="32"/>
      <c r="G2419" s="32"/>
      <c r="H2419" s="40">
        <f>H2406</f>
        <v>51000</v>
      </c>
      <c r="I2419" s="51">
        <f>+C2419*H2419</f>
        <v>3060</v>
      </c>
      <c r="J2419" s="45"/>
      <c r="IC2419" s="313">
        <f>SUM(A2419:IB2419)</f>
        <v>54060.06</v>
      </c>
    </row>
    <row r="2420" spans="1:10" ht="15">
      <c r="A2420" s="32"/>
      <c r="B2420" s="337"/>
      <c r="C2420" s="126">
        <v>0.006</v>
      </c>
      <c r="D2420" s="48" t="s">
        <v>547</v>
      </c>
      <c r="E2420" s="32" t="s">
        <v>550</v>
      </c>
      <c r="F2420" s="32"/>
      <c r="G2420" s="32"/>
      <c r="H2420" s="40">
        <f>H2407</f>
        <v>54000</v>
      </c>
      <c r="I2420" s="51">
        <f>+C2420*H2420</f>
        <v>324</v>
      </c>
      <c r="J2420" s="45"/>
    </row>
    <row r="2421" spans="1:10" ht="15">
      <c r="A2421" s="32"/>
      <c r="B2421" s="337"/>
      <c r="C2421" s="126">
        <v>0.008</v>
      </c>
      <c r="D2421" s="48" t="s">
        <v>547</v>
      </c>
      <c r="E2421" s="32" t="s">
        <v>551</v>
      </c>
      <c r="F2421" s="32"/>
      <c r="G2421" s="32"/>
      <c r="H2421" s="40">
        <f>H2408</f>
        <v>48000</v>
      </c>
      <c r="I2421" s="51">
        <f>+C2421*H2421</f>
        <v>384</v>
      </c>
      <c r="J2421" s="45"/>
    </row>
    <row r="2422" spans="1:10" ht="15">
      <c r="A2422" s="32"/>
      <c r="B2422" s="337"/>
      <c r="C2422" s="126"/>
      <c r="D2422" s="48"/>
      <c r="E2422" s="32"/>
      <c r="F2422" s="32"/>
      <c r="G2422" s="32"/>
      <c r="H2422" s="431" t="s">
        <v>1117</v>
      </c>
      <c r="I2422" s="139">
        <f>SUM(I2418:I2421)</f>
        <v>9168</v>
      </c>
      <c r="J2422" s="45"/>
    </row>
    <row r="2423" spans="1:10" ht="5.25" customHeight="1">
      <c r="A2423" s="32"/>
      <c r="B2423" s="337"/>
      <c r="C2423" s="126"/>
      <c r="D2423" s="48"/>
      <c r="E2423" s="32"/>
      <c r="F2423" s="32"/>
      <c r="G2423" s="32"/>
      <c r="H2423" s="431"/>
      <c r="I2423" s="51"/>
      <c r="J2423" s="45"/>
    </row>
    <row r="2424" spans="1:10" ht="15">
      <c r="A2424" s="32"/>
      <c r="B2424" s="337"/>
      <c r="C2424" s="126"/>
      <c r="D2424" s="48"/>
      <c r="E2424" s="32"/>
      <c r="F2424" s="32"/>
      <c r="G2424" s="32"/>
      <c r="H2424" s="431" t="s">
        <v>1120</v>
      </c>
      <c r="I2424" s="139">
        <f>SUM(I2415:I2422)/2</f>
        <v>39168</v>
      </c>
      <c r="J2424" s="45"/>
    </row>
    <row r="2425" spans="1:10" ht="5.25" customHeight="1">
      <c r="A2425" s="32"/>
      <c r="B2425" s="337"/>
      <c r="C2425" s="126"/>
      <c r="D2425" s="48"/>
      <c r="E2425" s="32"/>
      <c r="F2425" s="32"/>
      <c r="G2425" s="32"/>
      <c r="H2425" s="40"/>
      <c r="I2425" s="32"/>
      <c r="J2425" s="45"/>
    </row>
    <row r="2426" spans="1:10" ht="15">
      <c r="A2426" s="32"/>
      <c r="B2426" s="337" t="s">
        <v>451</v>
      </c>
      <c r="C2426" s="149"/>
      <c r="D2426" s="43"/>
      <c r="E2426" s="44" t="s">
        <v>957</v>
      </c>
      <c r="F2426" s="32"/>
      <c r="G2426" s="32"/>
      <c r="H2426" s="40"/>
      <c r="I2426" s="45"/>
      <c r="J2426" s="45"/>
    </row>
    <row r="2427" spans="1:10" ht="15">
      <c r="A2427" s="32"/>
      <c r="B2427" s="337"/>
      <c r="C2427" s="362" t="s">
        <v>1404</v>
      </c>
      <c r="D2427" s="43"/>
      <c r="E2427" s="44"/>
      <c r="F2427" s="32"/>
      <c r="G2427" s="32"/>
      <c r="H2427" s="40"/>
      <c r="I2427" s="49"/>
      <c r="J2427" s="45"/>
    </row>
    <row r="2428" spans="1:10" ht="15">
      <c r="A2428" s="32"/>
      <c r="B2428" s="337"/>
      <c r="C2428" s="126">
        <v>5</v>
      </c>
      <c r="D2428" s="48" t="s">
        <v>664</v>
      </c>
      <c r="E2428" s="32" t="s">
        <v>26</v>
      </c>
      <c r="F2428" s="32"/>
      <c r="G2428" s="32"/>
      <c r="H2428" s="50">
        <f>'daftar harga bahan'!F93</f>
        <v>3500</v>
      </c>
      <c r="I2428" s="51">
        <f>+C2428*H2428</f>
        <v>17500</v>
      </c>
      <c r="J2428" s="45"/>
    </row>
    <row r="2429" spans="1:10" ht="15">
      <c r="A2429" s="32"/>
      <c r="B2429" s="337"/>
      <c r="C2429" s="126">
        <v>8</v>
      </c>
      <c r="D2429" s="48" t="s">
        <v>315</v>
      </c>
      <c r="E2429" s="32" t="s">
        <v>657</v>
      </c>
      <c r="F2429" s="32"/>
      <c r="G2429" s="32"/>
      <c r="H2429" s="50">
        <f>H16</f>
        <v>1550</v>
      </c>
      <c r="I2429" s="51">
        <f>+C2429*H2429</f>
        <v>12400</v>
      </c>
      <c r="J2429" s="45"/>
    </row>
    <row r="2430" spans="1:10" ht="15">
      <c r="A2430" s="32"/>
      <c r="B2430" s="337"/>
      <c r="C2430" s="126">
        <v>0.032</v>
      </c>
      <c r="D2430" s="48" t="s">
        <v>916</v>
      </c>
      <c r="E2430" s="32" t="s">
        <v>597</v>
      </c>
      <c r="F2430" s="32"/>
      <c r="G2430" s="32"/>
      <c r="H2430" s="50">
        <f>'daftar harga bahan'!F37</f>
        <v>230000</v>
      </c>
      <c r="I2430" s="51">
        <f>+C2430*H2430</f>
        <v>7360</v>
      </c>
      <c r="J2430" s="45"/>
    </row>
    <row r="2431" spans="1:10" ht="15">
      <c r="A2431" s="32"/>
      <c r="B2431" s="337"/>
      <c r="C2431" s="126"/>
      <c r="D2431" s="32"/>
      <c r="E2431" s="32"/>
      <c r="F2431" s="32"/>
      <c r="G2431" s="32"/>
      <c r="H2431" s="431" t="s">
        <v>1115</v>
      </c>
      <c r="I2431" s="139">
        <f>SUM(I2428:I2430)</f>
        <v>37260</v>
      </c>
      <c r="J2431" s="45"/>
    </row>
    <row r="2432" spans="1:10" ht="15">
      <c r="A2432" s="32"/>
      <c r="B2432" s="337"/>
      <c r="C2432" s="437" t="s">
        <v>1116</v>
      </c>
      <c r="D2432" s="32"/>
      <c r="E2432" s="32"/>
      <c r="F2432" s="32"/>
      <c r="G2432" s="32"/>
      <c r="H2432" s="154"/>
      <c r="I2432" s="32"/>
      <c r="J2432" s="45"/>
    </row>
    <row r="2433" spans="1:10" ht="15">
      <c r="A2433" s="32"/>
      <c r="B2433" s="337"/>
      <c r="C2433" s="126">
        <v>0.4</v>
      </c>
      <c r="D2433" s="48" t="s">
        <v>547</v>
      </c>
      <c r="E2433" s="32" t="s">
        <v>549</v>
      </c>
      <c r="F2433" s="32"/>
      <c r="G2433" s="32"/>
      <c r="H2433" s="40">
        <f>H2418</f>
        <v>36000</v>
      </c>
      <c r="I2433" s="51">
        <f>+C2433*H2433</f>
        <v>14400</v>
      </c>
      <c r="J2433" s="45"/>
    </row>
    <row r="2434" spans="1:10" ht="15">
      <c r="A2434" s="32"/>
      <c r="B2434" s="337"/>
      <c r="C2434" s="126">
        <v>0.2</v>
      </c>
      <c r="D2434" s="48" t="s">
        <v>547</v>
      </c>
      <c r="E2434" s="32" t="s">
        <v>599</v>
      </c>
      <c r="F2434" s="32"/>
      <c r="G2434" s="32"/>
      <c r="H2434" s="40">
        <f>'Daft.Upah'!F14</f>
        <v>51000</v>
      </c>
      <c r="I2434" s="51">
        <f>+C2434*H2434</f>
        <v>10200</v>
      </c>
      <c r="J2434" s="45"/>
    </row>
    <row r="2435" spans="1:10" ht="15">
      <c r="A2435" s="32"/>
      <c r="B2435" s="337"/>
      <c r="C2435" s="126">
        <v>0.02</v>
      </c>
      <c r="D2435" s="48" t="s">
        <v>547</v>
      </c>
      <c r="E2435" s="32" t="s">
        <v>550</v>
      </c>
      <c r="F2435" s="32"/>
      <c r="G2435" s="32"/>
      <c r="H2435" s="40">
        <f>'Daft.Upah'!F27</f>
        <v>54000</v>
      </c>
      <c r="I2435" s="51">
        <f>+C2435*H2435</f>
        <v>1080</v>
      </c>
      <c r="J2435" s="45"/>
    </row>
    <row r="2436" spans="1:10" ht="15">
      <c r="A2436" s="32"/>
      <c r="B2436" s="337"/>
      <c r="C2436" s="126">
        <v>0.002</v>
      </c>
      <c r="D2436" s="48" t="s">
        <v>547</v>
      </c>
      <c r="E2436" s="32" t="s">
        <v>551</v>
      </c>
      <c r="F2436" s="32"/>
      <c r="G2436" s="32"/>
      <c r="H2436" s="40">
        <f>H2421</f>
        <v>48000</v>
      </c>
      <c r="I2436" s="51">
        <f>+C2436*H2436</f>
        <v>96</v>
      </c>
      <c r="J2436" s="45"/>
    </row>
    <row r="2437" spans="1:10" ht="15">
      <c r="A2437" s="32"/>
      <c r="B2437" s="337"/>
      <c r="C2437" s="126"/>
      <c r="D2437" s="48"/>
      <c r="E2437" s="32"/>
      <c r="F2437" s="32"/>
      <c r="G2437" s="32"/>
      <c r="H2437" s="431" t="s">
        <v>1117</v>
      </c>
      <c r="I2437" s="139">
        <f>SUM(I2433:I2436)</f>
        <v>25776</v>
      </c>
      <c r="J2437" s="45"/>
    </row>
    <row r="2438" spans="1:10" ht="4.5" customHeight="1">
      <c r="A2438" s="32"/>
      <c r="B2438" s="337"/>
      <c r="C2438" s="126"/>
      <c r="D2438" s="48"/>
      <c r="E2438" s="32"/>
      <c r="F2438" s="32"/>
      <c r="G2438" s="32"/>
      <c r="H2438" s="431"/>
      <c r="I2438" s="51"/>
      <c r="J2438" s="45"/>
    </row>
    <row r="2439" spans="1:10" ht="15">
      <c r="A2439" s="32"/>
      <c r="B2439" s="337"/>
      <c r="C2439" s="126"/>
      <c r="D2439" s="48"/>
      <c r="E2439" s="32"/>
      <c r="F2439" s="32"/>
      <c r="G2439" s="32"/>
      <c r="H2439" s="431" t="s">
        <v>1120</v>
      </c>
      <c r="I2439" s="139">
        <f>SUM(I2428:I2437)/2</f>
        <v>63036</v>
      </c>
      <c r="J2439" s="45"/>
    </row>
    <row r="2440" spans="1:10" ht="4.5" customHeight="1">
      <c r="A2440" s="32"/>
      <c r="C2440" s="151"/>
      <c r="D2440" s="55"/>
      <c r="E2440" s="55"/>
      <c r="F2440" s="55"/>
      <c r="G2440" s="55"/>
      <c r="H2440" s="55"/>
      <c r="I2440" s="55"/>
      <c r="J2440" s="45"/>
    </row>
    <row r="2441" spans="1:10" ht="15">
      <c r="A2441" s="32"/>
      <c r="B2441" s="337" t="s">
        <v>452</v>
      </c>
      <c r="C2441" s="149"/>
      <c r="D2441" s="43"/>
      <c r="E2441" s="44" t="s">
        <v>958</v>
      </c>
      <c r="F2441" s="32"/>
      <c r="G2441" s="32"/>
      <c r="H2441" s="40"/>
      <c r="I2441" s="45"/>
      <c r="J2441" s="45"/>
    </row>
    <row r="2442" spans="1:10" ht="15">
      <c r="A2442" s="32"/>
      <c r="B2442" s="337"/>
      <c r="C2442" s="362" t="s">
        <v>1404</v>
      </c>
      <c r="D2442" s="43"/>
      <c r="E2442" s="44"/>
      <c r="F2442" s="32"/>
      <c r="G2442" s="32"/>
      <c r="H2442" s="40"/>
      <c r="I2442" s="45"/>
      <c r="J2442" s="45"/>
    </row>
    <row r="2443" spans="1:10" ht="15">
      <c r="A2443" s="32"/>
      <c r="B2443" s="337"/>
      <c r="C2443" s="126">
        <v>0.6</v>
      </c>
      <c r="D2443" s="48" t="s">
        <v>594</v>
      </c>
      <c r="E2443" s="32" t="s">
        <v>1473</v>
      </c>
      <c r="F2443" s="32"/>
      <c r="G2443" s="32"/>
      <c r="H2443" s="40">
        <f>'daftar harga bahan'!F95</f>
        <v>50000</v>
      </c>
      <c r="I2443" s="51">
        <f>+C2443*H2443</f>
        <v>30000</v>
      </c>
      <c r="J2443" s="45"/>
    </row>
    <row r="2444" spans="1:10" ht="15">
      <c r="A2444" s="32"/>
      <c r="B2444" s="337"/>
      <c r="C2444" s="126">
        <v>0.12</v>
      </c>
      <c r="D2444" s="48" t="s">
        <v>315</v>
      </c>
      <c r="E2444" s="32" t="s">
        <v>1474</v>
      </c>
      <c r="F2444" s="32"/>
      <c r="G2444" s="32"/>
      <c r="H2444" s="40">
        <f>'daftar harga bahan'!F428</f>
        <v>28600</v>
      </c>
      <c r="I2444" s="51">
        <f>+C2444*H2444</f>
        <v>3432</v>
      </c>
      <c r="J2444" s="45"/>
    </row>
    <row r="2445" spans="1:10" ht="15">
      <c r="A2445" s="32"/>
      <c r="B2445" s="337"/>
      <c r="C2445" s="126"/>
      <c r="D2445" s="32"/>
      <c r="E2445" s="32"/>
      <c r="F2445" s="32"/>
      <c r="G2445" s="32"/>
      <c r="H2445" s="431" t="s">
        <v>1115</v>
      </c>
      <c r="I2445" s="139">
        <f>SUM(I2443:I2444)</f>
        <v>33432</v>
      </c>
      <c r="J2445" s="45"/>
    </row>
    <row r="2446" spans="1:10" ht="15">
      <c r="A2446" s="32"/>
      <c r="B2446" s="337"/>
      <c r="C2446" s="437" t="s">
        <v>1116</v>
      </c>
      <c r="D2446" s="32"/>
      <c r="E2446" s="32"/>
      <c r="F2446" s="32"/>
      <c r="G2446" s="32"/>
      <c r="H2446" s="154"/>
      <c r="I2446" s="32"/>
      <c r="J2446" s="45"/>
    </row>
    <row r="2447" spans="1:10" ht="15">
      <c r="A2447" s="32"/>
      <c r="B2447" s="337"/>
      <c r="C2447" s="126">
        <v>0.14</v>
      </c>
      <c r="D2447" s="48" t="s">
        <v>547</v>
      </c>
      <c r="E2447" s="32" t="s">
        <v>549</v>
      </c>
      <c r="F2447" s="32"/>
      <c r="G2447" s="32"/>
      <c r="H2447" s="40">
        <f>H2433</f>
        <v>36000</v>
      </c>
      <c r="I2447" s="51">
        <f>+C2447*H2447</f>
        <v>5040.000000000001</v>
      </c>
      <c r="J2447" s="45"/>
    </row>
    <row r="2448" spans="1:10" ht="15">
      <c r="A2448" s="32"/>
      <c r="B2448" s="337"/>
      <c r="C2448" s="126">
        <v>0.075</v>
      </c>
      <c r="D2448" s="48" t="s">
        <v>547</v>
      </c>
      <c r="E2448" s="32" t="s">
        <v>548</v>
      </c>
      <c r="F2448" s="32"/>
      <c r="G2448" s="32"/>
      <c r="H2448" s="40">
        <f>H2419</f>
        <v>51000</v>
      </c>
      <c r="I2448" s="51">
        <f>+C2448*H2448</f>
        <v>3825</v>
      </c>
      <c r="J2448" s="45"/>
    </row>
    <row r="2449" spans="1:10" ht="15">
      <c r="A2449" s="32"/>
      <c r="B2449" s="337"/>
      <c r="C2449" s="126">
        <v>0.008</v>
      </c>
      <c r="D2449" s="48" t="s">
        <v>547</v>
      </c>
      <c r="E2449" s="32" t="s">
        <v>550</v>
      </c>
      <c r="F2449" s="32"/>
      <c r="G2449" s="32"/>
      <c r="H2449" s="40">
        <f>H2420</f>
        <v>54000</v>
      </c>
      <c r="I2449" s="51">
        <f>+C2449*H2449</f>
        <v>432</v>
      </c>
      <c r="J2449" s="45"/>
    </row>
    <row r="2450" spans="1:10" ht="15">
      <c r="A2450" s="32"/>
      <c r="B2450" s="337"/>
      <c r="C2450" s="126">
        <v>0.008</v>
      </c>
      <c r="D2450" s="48" t="s">
        <v>547</v>
      </c>
      <c r="E2450" s="32" t="s">
        <v>551</v>
      </c>
      <c r="F2450" s="32"/>
      <c r="G2450" s="32"/>
      <c r="H2450" s="40">
        <f>H2421</f>
        <v>48000</v>
      </c>
      <c r="I2450" s="51">
        <f>+C2450*H2450</f>
        <v>384</v>
      </c>
      <c r="J2450" s="45"/>
    </row>
    <row r="2451" spans="1:10" ht="15">
      <c r="A2451" s="32"/>
      <c r="B2451" s="337"/>
      <c r="C2451" s="126"/>
      <c r="D2451" s="48"/>
      <c r="E2451" s="32"/>
      <c r="F2451" s="32"/>
      <c r="G2451" s="32"/>
      <c r="H2451" s="431" t="s">
        <v>1117</v>
      </c>
      <c r="I2451" s="139">
        <f>SUM(I2447:I2450)</f>
        <v>9681</v>
      </c>
      <c r="J2451" s="45"/>
    </row>
    <row r="2452" spans="1:10" ht="6" customHeight="1">
      <c r="A2452" s="32"/>
      <c r="B2452" s="337"/>
      <c r="C2452" s="126"/>
      <c r="D2452" s="48"/>
      <c r="E2452" s="32"/>
      <c r="F2452" s="32"/>
      <c r="G2452" s="32"/>
      <c r="H2452" s="431"/>
      <c r="I2452" s="51"/>
      <c r="J2452" s="45"/>
    </row>
    <row r="2453" spans="1:10" ht="15">
      <c r="A2453" s="32"/>
      <c r="B2453" s="337"/>
      <c r="C2453" s="126"/>
      <c r="D2453" s="48"/>
      <c r="E2453" s="32"/>
      <c r="F2453" s="32"/>
      <c r="G2453" s="32"/>
      <c r="H2453" s="431" t="s">
        <v>1120</v>
      </c>
      <c r="I2453" s="139">
        <f>SUM(I2443:I2451)/2</f>
        <v>43113</v>
      </c>
      <c r="J2453" s="45"/>
    </row>
    <row r="2454" spans="1:10" ht="4.5" customHeight="1">
      <c r="A2454" s="32"/>
      <c r="C2454" s="151"/>
      <c r="D2454" s="55"/>
      <c r="E2454" s="55"/>
      <c r="F2454" s="55"/>
      <c r="G2454" s="55"/>
      <c r="H2454" s="55"/>
      <c r="I2454" s="55"/>
      <c r="J2454" s="45"/>
    </row>
    <row r="2455" spans="1:10" ht="15">
      <c r="A2455" s="32"/>
      <c r="B2455" s="337" t="s">
        <v>453</v>
      </c>
      <c r="C2455" s="149"/>
      <c r="D2455" s="43"/>
      <c r="E2455" s="44" t="s">
        <v>959</v>
      </c>
      <c r="F2455" s="32"/>
      <c r="G2455" s="32"/>
      <c r="H2455" s="40"/>
      <c r="I2455" s="45"/>
      <c r="J2455" s="45"/>
    </row>
    <row r="2456" spans="1:10" ht="15">
      <c r="A2456" s="32"/>
      <c r="B2456" s="337"/>
      <c r="C2456" s="362" t="s">
        <v>1404</v>
      </c>
      <c r="D2456" s="43"/>
      <c r="E2456" s="44"/>
      <c r="F2456" s="32"/>
      <c r="G2456" s="32"/>
      <c r="H2456" s="40"/>
      <c r="I2456" s="45"/>
      <c r="J2456" s="45"/>
    </row>
    <row r="2457" spans="1:10" ht="15">
      <c r="A2457" s="32"/>
      <c r="B2457" s="337"/>
      <c r="C2457" s="126">
        <v>11</v>
      </c>
      <c r="D2457" s="48" t="s">
        <v>939</v>
      </c>
      <c r="E2457" s="32" t="s">
        <v>935</v>
      </c>
      <c r="F2457" s="32"/>
      <c r="G2457" s="32"/>
      <c r="H2457" s="50">
        <f>'daftar harga bahan'!F80</f>
        <v>4800</v>
      </c>
      <c r="I2457" s="51">
        <f>+C2457*H2457</f>
        <v>52800</v>
      </c>
      <c r="J2457" s="45"/>
    </row>
    <row r="2458" spans="1:10" ht="15">
      <c r="A2458" s="32"/>
      <c r="B2458" s="337"/>
      <c r="C2458" s="126">
        <v>0.03</v>
      </c>
      <c r="D2458" s="48" t="s">
        <v>315</v>
      </c>
      <c r="E2458" s="32" t="s">
        <v>1467</v>
      </c>
      <c r="F2458" s="32"/>
      <c r="G2458" s="32"/>
      <c r="H2458" s="50">
        <f>+'daftar harga bahan'!F426</f>
        <v>17500</v>
      </c>
      <c r="I2458" s="51">
        <f>+C2458*H2458</f>
        <v>525</v>
      </c>
      <c r="J2458" s="45"/>
    </row>
    <row r="2459" spans="1:10" ht="15">
      <c r="A2459" s="32"/>
      <c r="B2459" s="337"/>
      <c r="C2459" s="126"/>
      <c r="D2459" s="32"/>
      <c r="E2459" s="32"/>
      <c r="F2459" s="32"/>
      <c r="G2459" s="32"/>
      <c r="H2459" s="431" t="s">
        <v>1115</v>
      </c>
      <c r="I2459" s="139">
        <f>SUM(I2457:I2458)</f>
        <v>53325</v>
      </c>
      <c r="J2459" s="45"/>
    </row>
    <row r="2460" spans="1:10" ht="15">
      <c r="A2460" s="32"/>
      <c r="B2460" s="337"/>
      <c r="C2460" s="437" t="s">
        <v>1116</v>
      </c>
      <c r="D2460" s="32"/>
      <c r="E2460" s="32"/>
      <c r="F2460" s="32"/>
      <c r="G2460" s="32"/>
      <c r="H2460" s="154"/>
      <c r="I2460" s="32"/>
      <c r="J2460" s="45"/>
    </row>
    <row r="2461" spans="1:10" ht="15">
      <c r="A2461" s="32"/>
      <c r="B2461" s="337"/>
      <c r="C2461" s="126">
        <v>0.2</v>
      </c>
      <c r="D2461" s="48" t="s">
        <v>547</v>
      </c>
      <c r="E2461" s="32" t="s">
        <v>549</v>
      </c>
      <c r="F2461" s="32"/>
      <c r="G2461" s="32"/>
      <c r="H2461" s="40">
        <f>H2447</f>
        <v>36000</v>
      </c>
      <c r="I2461" s="51">
        <f>+C2461*H2461</f>
        <v>7200</v>
      </c>
      <c r="J2461" s="45"/>
    </row>
    <row r="2462" spans="1:10" ht="15">
      <c r="A2462" s="32"/>
      <c r="B2462" s="337"/>
      <c r="C2462" s="126">
        <v>0.1</v>
      </c>
      <c r="D2462" s="48" t="s">
        <v>547</v>
      </c>
      <c r="E2462" s="32" t="s">
        <v>548</v>
      </c>
      <c r="F2462" s="32"/>
      <c r="G2462" s="32"/>
      <c r="H2462" s="40">
        <f>H2448</f>
        <v>51000</v>
      </c>
      <c r="I2462" s="51">
        <f>+C2462*H2462</f>
        <v>5100</v>
      </c>
      <c r="J2462" s="45"/>
    </row>
    <row r="2463" spans="1:10" ht="15">
      <c r="A2463" s="32"/>
      <c r="B2463" s="337"/>
      <c r="C2463" s="126">
        <v>0.01</v>
      </c>
      <c r="D2463" s="48" t="s">
        <v>547</v>
      </c>
      <c r="E2463" s="32" t="s">
        <v>550</v>
      </c>
      <c r="F2463" s="32"/>
      <c r="G2463" s="32"/>
      <c r="H2463" s="40">
        <f>H2449</f>
        <v>54000</v>
      </c>
      <c r="I2463" s="51">
        <f>+C2463*H2463</f>
        <v>540</v>
      </c>
      <c r="J2463" s="45"/>
    </row>
    <row r="2464" spans="1:10" ht="15">
      <c r="A2464" s="32"/>
      <c r="B2464" s="337"/>
      <c r="C2464" s="126">
        <v>0.01</v>
      </c>
      <c r="D2464" s="48" t="s">
        <v>547</v>
      </c>
      <c r="E2464" s="32" t="s">
        <v>551</v>
      </c>
      <c r="F2464" s="32"/>
      <c r="G2464" s="32"/>
      <c r="H2464" s="40">
        <f>H2450</f>
        <v>48000</v>
      </c>
      <c r="I2464" s="51">
        <f>+C2464*H2464</f>
        <v>480</v>
      </c>
      <c r="J2464" s="45"/>
    </row>
    <row r="2465" spans="1:10" ht="15">
      <c r="A2465" s="32"/>
      <c r="B2465" s="337"/>
      <c r="C2465" s="126"/>
      <c r="D2465" s="48"/>
      <c r="E2465" s="32"/>
      <c r="F2465" s="32"/>
      <c r="G2465" s="32"/>
      <c r="H2465" s="431" t="s">
        <v>1117</v>
      </c>
      <c r="I2465" s="139">
        <f>SUM(I2461:I2464)</f>
        <v>13320</v>
      </c>
      <c r="J2465" s="45"/>
    </row>
    <row r="2466" spans="1:10" ht="6" customHeight="1">
      <c r="A2466" s="32"/>
      <c r="B2466" s="337"/>
      <c r="C2466" s="126"/>
      <c r="D2466" s="48"/>
      <c r="E2466" s="32"/>
      <c r="F2466" s="32"/>
      <c r="G2466" s="32"/>
      <c r="H2466" s="431"/>
      <c r="I2466" s="51"/>
      <c r="J2466" s="45"/>
    </row>
    <row r="2467" spans="1:10" ht="15">
      <c r="A2467" s="32"/>
      <c r="B2467" s="337"/>
      <c r="C2467" s="126"/>
      <c r="D2467" s="48"/>
      <c r="E2467" s="32"/>
      <c r="F2467" s="32"/>
      <c r="G2467" s="32"/>
      <c r="H2467" s="431" t="s">
        <v>1120</v>
      </c>
      <c r="I2467" s="139">
        <f>SUM(I2457:I2465)/2</f>
        <v>66645</v>
      </c>
      <c r="J2467" s="45"/>
    </row>
    <row r="2468" spans="1:10" ht="6.75" customHeight="1">
      <c r="A2468" s="32"/>
      <c r="B2468" s="337"/>
      <c r="C2468" s="126"/>
      <c r="D2468" s="48"/>
      <c r="E2468" s="32"/>
      <c r="F2468" s="32"/>
      <c r="G2468" s="32"/>
      <c r="H2468" s="40"/>
      <c r="I2468" s="32"/>
      <c r="J2468" s="45"/>
    </row>
    <row r="2469" spans="1:10" ht="15">
      <c r="A2469" s="32"/>
      <c r="B2469" s="337" t="s">
        <v>454</v>
      </c>
      <c r="C2469" s="149"/>
      <c r="D2469" s="43"/>
      <c r="E2469" s="44" t="s">
        <v>960</v>
      </c>
      <c r="F2469" s="32"/>
      <c r="G2469" s="32"/>
      <c r="H2469" s="40"/>
      <c r="I2469" s="45"/>
      <c r="J2469" s="45"/>
    </row>
    <row r="2470" spans="1:10" ht="15">
      <c r="A2470" s="32"/>
      <c r="B2470" s="337"/>
      <c r="C2470" s="362" t="s">
        <v>1404</v>
      </c>
      <c r="D2470" s="43"/>
      <c r="E2470" s="44"/>
      <c r="F2470" s="32"/>
      <c r="G2470" s="32"/>
      <c r="H2470" s="40"/>
      <c r="I2470" s="49"/>
      <c r="J2470" s="45"/>
    </row>
    <row r="2471" spans="1:10" ht="15">
      <c r="A2471" s="32"/>
      <c r="B2471" s="337"/>
      <c r="C2471" s="126">
        <v>60</v>
      </c>
      <c r="D2471" s="48" t="s">
        <v>594</v>
      </c>
      <c r="E2471" s="32" t="s">
        <v>806</v>
      </c>
      <c r="F2471" s="32"/>
      <c r="G2471" s="32"/>
      <c r="H2471" s="50">
        <f>'daftar harga bahan'!F76</f>
        <v>6900</v>
      </c>
      <c r="I2471" s="51">
        <f>+C2471*H2471</f>
        <v>414000</v>
      </c>
      <c r="J2471" s="45"/>
    </row>
    <row r="2472" spans="1:10" ht="15">
      <c r="A2472" s="32"/>
      <c r="B2472" s="337"/>
      <c r="C2472" s="126">
        <v>0.2</v>
      </c>
      <c r="D2472" s="48" t="s">
        <v>315</v>
      </c>
      <c r="E2472" s="32" t="s">
        <v>1456</v>
      </c>
      <c r="F2472" s="32"/>
      <c r="G2472" s="32"/>
      <c r="H2472" s="50">
        <f>'daftar harga bahan'!F427</f>
        <v>18500</v>
      </c>
      <c r="I2472" s="51">
        <f>+C2472*H2472</f>
        <v>3700</v>
      </c>
      <c r="J2472" s="45"/>
    </row>
    <row r="2473" spans="1:10" ht="15">
      <c r="A2473" s="32"/>
      <c r="B2473" s="337"/>
      <c r="C2473" s="126"/>
      <c r="D2473" s="32"/>
      <c r="E2473" s="32"/>
      <c r="F2473" s="32"/>
      <c r="G2473" s="32"/>
      <c r="H2473" s="431" t="s">
        <v>1115</v>
      </c>
      <c r="I2473" s="139">
        <f>SUM(I2471:I2472)</f>
        <v>417700</v>
      </c>
      <c r="J2473" s="45"/>
    </row>
    <row r="2474" spans="1:10" ht="15">
      <c r="A2474" s="55"/>
      <c r="B2474" s="337"/>
      <c r="C2474" s="437" t="s">
        <v>1116</v>
      </c>
      <c r="D2474" s="32"/>
      <c r="E2474" s="32"/>
      <c r="F2474" s="32"/>
      <c r="G2474" s="32"/>
      <c r="H2474" s="154"/>
      <c r="I2474" s="32"/>
      <c r="J2474" s="45"/>
    </row>
    <row r="2475" spans="1:10" ht="15">
      <c r="A2475" s="32"/>
      <c r="B2475" s="337"/>
      <c r="C2475" s="126">
        <v>0.166</v>
      </c>
      <c r="D2475" s="48" t="s">
        <v>547</v>
      </c>
      <c r="E2475" s="32" t="s">
        <v>549</v>
      </c>
      <c r="F2475" s="32"/>
      <c r="G2475" s="32"/>
      <c r="H2475" s="40">
        <f>H2461</f>
        <v>36000</v>
      </c>
      <c r="I2475" s="51">
        <f>+C2475*H2475</f>
        <v>5976</v>
      </c>
      <c r="J2475" s="45"/>
    </row>
    <row r="2476" spans="1:10" ht="15">
      <c r="A2476" s="32"/>
      <c r="B2476" s="337"/>
      <c r="C2476" s="126">
        <v>0.25</v>
      </c>
      <c r="D2476" s="48" t="s">
        <v>547</v>
      </c>
      <c r="E2476" s="32" t="s">
        <v>548</v>
      </c>
      <c r="F2476" s="32"/>
      <c r="G2476" s="32"/>
      <c r="H2476" s="40">
        <f>H2462</f>
        <v>51000</v>
      </c>
      <c r="I2476" s="51">
        <f>+C2476*H2476</f>
        <v>12750</v>
      </c>
      <c r="J2476" s="45"/>
    </row>
    <row r="2477" spans="1:10" ht="15">
      <c r="A2477" s="32"/>
      <c r="B2477" s="337"/>
      <c r="C2477" s="126">
        <v>0.025</v>
      </c>
      <c r="D2477" s="48" t="s">
        <v>547</v>
      </c>
      <c r="E2477" s="32" t="s">
        <v>550</v>
      </c>
      <c r="F2477" s="32"/>
      <c r="G2477" s="32"/>
      <c r="H2477" s="40">
        <f>H2463</f>
        <v>54000</v>
      </c>
      <c r="I2477" s="51">
        <f>+C2477*H2477</f>
        <v>1350</v>
      </c>
      <c r="J2477" s="45"/>
    </row>
    <row r="2478" spans="1:10" ht="15">
      <c r="A2478" s="32"/>
      <c r="B2478" s="337"/>
      <c r="C2478" s="126">
        <v>0.008</v>
      </c>
      <c r="D2478" s="48" t="s">
        <v>547</v>
      </c>
      <c r="E2478" s="32" t="s">
        <v>551</v>
      </c>
      <c r="F2478" s="32"/>
      <c r="G2478" s="32"/>
      <c r="H2478" s="40">
        <f>H2464</f>
        <v>48000</v>
      </c>
      <c r="I2478" s="51">
        <f>+C2478*H2478</f>
        <v>384</v>
      </c>
      <c r="J2478" s="45"/>
    </row>
    <row r="2479" spans="1:10" ht="15">
      <c r="A2479" s="32"/>
      <c r="B2479" s="337"/>
      <c r="C2479" s="126"/>
      <c r="D2479" s="48"/>
      <c r="E2479" s="32"/>
      <c r="F2479" s="32"/>
      <c r="G2479" s="32"/>
      <c r="H2479" s="431" t="s">
        <v>1117</v>
      </c>
      <c r="I2479" s="139">
        <f>SUM(I2475:I2478)</f>
        <v>20460</v>
      </c>
      <c r="J2479" s="45"/>
    </row>
    <row r="2480" spans="1:10" ht="6" customHeight="1">
      <c r="A2480" s="32"/>
      <c r="B2480" s="337"/>
      <c r="C2480" s="126"/>
      <c r="D2480" s="48"/>
      <c r="E2480" s="32"/>
      <c r="F2480" s="32"/>
      <c r="G2480" s="32"/>
      <c r="H2480" s="431"/>
      <c r="I2480" s="51"/>
      <c r="J2480" s="45"/>
    </row>
    <row r="2481" spans="1:10" ht="15">
      <c r="A2481" s="32"/>
      <c r="B2481" s="337"/>
      <c r="C2481" s="126"/>
      <c r="D2481" s="48"/>
      <c r="E2481" s="32"/>
      <c r="F2481" s="32"/>
      <c r="G2481" s="32"/>
      <c r="H2481" s="431" t="s">
        <v>1120</v>
      </c>
      <c r="I2481" s="139">
        <f>SUM(I2471:I2479)/2</f>
        <v>438160</v>
      </c>
      <c r="J2481" s="45"/>
    </row>
    <row r="2482" spans="1:10" ht="4.5" customHeight="1">
      <c r="A2482" s="32"/>
      <c r="B2482" s="337"/>
      <c r="C2482" s="126"/>
      <c r="D2482" s="32"/>
      <c r="E2482" s="32"/>
      <c r="F2482" s="32"/>
      <c r="G2482" s="32"/>
      <c r="H2482" s="40"/>
      <c r="I2482" s="45"/>
      <c r="J2482" s="45"/>
    </row>
    <row r="2483" spans="1:10" ht="15">
      <c r="A2483" s="32"/>
      <c r="B2483" s="337" t="s">
        <v>455</v>
      </c>
      <c r="C2483" s="149"/>
      <c r="D2483" s="43"/>
      <c r="E2483" s="44" t="s">
        <v>1475</v>
      </c>
      <c r="F2483" s="32"/>
      <c r="G2483" s="32"/>
      <c r="H2483" s="40"/>
      <c r="I2483" s="45"/>
      <c r="J2483" s="45"/>
    </row>
    <row r="2484" spans="1:10" ht="15">
      <c r="A2484" s="32"/>
      <c r="B2484" s="337"/>
      <c r="C2484" s="362" t="s">
        <v>1404</v>
      </c>
      <c r="D2484" s="43"/>
      <c r="E2484" s="44"/>
      <c r="F2484" s="32"/>
      <c r="G2484" s="32"/>
      <c r="H2484" s="40"/>
      <c r="I2484" s="45"/>
      <c r="J2484" s="45"/>
    </row>
    <row r="2485" spans="1:10" ht="15">
      <c r="A2485" s="32"/>
      <c r="B2485" s="337"/>
      <c r="C2485" s="126">
        <v>3.5</v>
      </c>
      <c r="D2485" s="48" t="s">
        <v>664</v>
      </c>
      <c r="E2485" s="32" t="s">
        <v>1178</v>
      </c>
      <c r="F2485" s="32"/>
      <c r="G2485" s="32"/>
      <c r="H2485" s="50">
        <f>+'daftar harga bahan'!F82</f>
        <v>10000</v>
      </c>
      <c r="I2485" s="51">
        <f>+C2485*H2485</f>
        <v>35000</v>
      </c>
      <c r="J2485" s="45"/>
    </row>
    <row r="2486" spans="1:10" ht="15">
      <c r="A2486" s="32"/>
      <c r="B2486" s="337"/>
      <c r="C2486" s="126">
        <v>0.05</v>
      </c>
      <c r="D2486" s="48" t="s">
        <v>315</v>
      </c>
      <c r="E2486" s="32" t="s">
        <v>1467</v>
      </c>
      <c r="F2486" s="32"/>
      <c r="G2486" s="32"/>
      <c r="H2486" s="50">
        <f>'daftar harga bahan'!F426</f>
        <v>17500</v>
      </c>
      <c r="I2486" s="51">
        <f>+C2486*H2486</f>
        <v>875</v>
      </c>
      <c r="J2486" s="45"/>
    </row>
    <row r="2487" spans="1:10" ht="15">
      <c r="A2487" s="55"/>
      <c r="B2487" s="337"/>
      <c r="C2487" s="126">
        <v>10.8</v>
      </c>
      <c r="D2487" s="48" t="s">
        <v>315</v>
      </c>
      <c r="E2487" s="32" t="s">
        <v>657</v>
      </c>
      <c r="F2487" s="32"/>
      <c r="G2487" s="32"/>
      <c r="H2487" s="50">
        <f>'daftar harga bahan'!F57</f>
        <v>1550</v>
      </c>
      <c r="I2487" s="51">
        <f>+C2487*H2487</f>
        <v>16740</v>
      </c>
      <c r="J2487" s="45"/>
    </row>
    <row r="2488" spans="1:10" ht="15">
      <c r="A2488" s="55"/>
      <c r="B2488" s="337"/>
      <c r="C2488" s="126">
        <v>0.032</v>
      </c>
      <c r="D2488" s="48" t="s">
        <v>916</v>
      </c>
      <c r="E2488" s="32" t="s">
        <v>597</v>
      </c>
      <c r="F2488" s="32"/>
      <c r="G2488" s="32"/>
      <c r="H2488" s="50">
        <f>'daftar harga bahan'!F37</f>
        <v>230000</v>
      </c>
      <c r="I2488" s="51">
        <f>+C2488*H2488</f>
        <v>7360</v>
      </c>
      <c r="J2488" s="45"/>
    </row>
    <row r="2489" spans="1:10" ht="15">
      <c r="A2489" s="55"/>
      <c r="B2489" s="337"/>
      <c r="C2489" s="126"/>
      <c r="D2489" s="32"/>
      <c r="E2489" s="32"/>
      <c r="F2489" s="32"/>
      <c r="G2489" s="32"/>
      <c r="H2489" s="431" t="s">
        <v>1115</v>
      </c>
      <c r="I2489" s="139">
        <f>SUM(I2485:I2488)</f>
        <v>59975</v>
      </c>
      <c r="J2489" s="45"/>
    </row>
    <row r="2490" spans="1:10" ht="15">
      <c r="A2490" s="55"/>
      <c r="C2490" s="437" t="s">
        <v>1116</v>
      </c>
      <c r="D2490" s="32"/>
      <c r="E2490" s="32"/>
      <c r="F2490" s="32"/>
      <c r="G2490" s="32"/>
      <c r="H2490" s="154"/>
      <c r="I2490" s="54"/>
      <c r="J2490" s="45"/>
    </row>
    <row r="2491" spans="1:10" ht="15">
      <c r="A2491" s="55"/>
      <c r="B2491" s="337"/>
      <c r="C2491" s="126">
        <v>0.4</v>
      </c>
      <c r="D2491" s="48" t="s">
        <v>547</v>
      </c>
      <c r="E2491" s="32" t="s">
        <v>549</v>
      </c>
      <c r="F2491" s="32"/>
      <c r="G2491" s="32"/>
      <c r="H2491" s="40">
        <f>+H2475</f>
        <v>36000</v>
      </c>
      <c r="I2491" s="51">
        <f>+C2491*H2491</f>
        <v>14400</v>
      </c>
      <c r="J2491" s="45"/>
    </row>
    <row r="2492" spans="1:10" ht="15">
      <c r="A2492" s="55"/>
      <c r="B2492" s="337"/>
      <c r="C2492" s="126">
        <v>0.2</v>
      </c>
      <c r="D2492" s="48" t="s">
        <v>547</v>
      </c>
      <c r="E2492" s="32" t="s">
        <v>599</v>
      </c>
      <c r="F2492" s="32"/>
      <c r="G2492" s="32"/>
      <c r="H2492" s="40">
        <f>+H2476</f>
        <v>51000</v>
      </c>
      <c r="I2492" s="51">
        <f>+C2492*H2492</f>
        <v>10200</v>
      </c>
      <c r="J2492" s="45"/>
    </row>
    <row r="2493" spans="1:10" ht="15">
      <c r="A2493" s="55"/>
      <c r="B2493" s="337"/>
      <c r="C2493" s="126">
        <v>0.02</v>
      </c>
      <c r="D2493" s="48" t="s">
        <v>547</v>
      </c>
      <c r="E2493" s="32" t="s">
        <v>550</v>
      </c>
      <c r="F2493" s="32"/>
      <c r="G2493" s="32"/>
      <c r="H2493" s="40">
        <f>+H2477</f>
        <v>54000</v>
      </c>
      <c r="I2493" s="51">
        <f>+C2493*H2493</f>
        <v>1080</v>
      </c>
      <c r="J2493" s="45"/>
    </row>
    <row r="2494" spans="1:10" ht="15">
      <c r="A2494" s="55"/>
      <c r="B2494" s="337"/>
      <c r="C2494" s="126">
        <v>0.02</v>
      </c>
      <c r="D2494" s="48" t="s">
        <v>547</v>
      </c>
      <c r="E2494" s="32" t="s">
        <v>551</v>
      </c>
      <c r="F2494" s="32"/>
      <c r="G2494" s="32"/>
      <c r="H2494" s="40">
        <f>+H2478</f>
        <v>48000</v>
      </c>
      <c r="I2494" s="51">
        <f>+C2494*H2494</f>
        <v>960</v>
      </c>
      <c r="J2494" s="45"/>
    </row>
    <row r="2495" spans="1:10" ht="15">
      <c r="A2495" s="55"/>
      <c r="B2495" s="337"/>
      <c r="C2495" s="126"/>
      <c r="D2495" s="48"/>
      <c r="E2495" s="32"/>
      <c r="F2495" s="32"/>
      <c r="G2495" s="32"/>
      <c r="H2495" s="431" t="s">
        <v>1117</v>
      </c>
      <c r="I2495" s="139">
        <f>SUM(I2491:I2494)</f>
        <v>26640</v>
      </c>
      <c r="J2495" s="45"/>
    </row>
    <row r="2496" spans="1:10" ht="4.5" customHeight="1">
      <c r="A2496" s="55"/>
      <c r="B2496" s="337"/>
      <c r="C2496" s="126"/>
      <c r="D2496" s="48"/>
      <c r="E2496" s="32"/>
      <c r="F2496" s="32"/>
      <c r="G2496" s="32"/>
      <c r="H2496" s="431"/>
      <c r="I2496" s="51"/>
      <c r="J2496" s="45"/>
    </row>
    <row r="2497" spans="1:10" ht="15">
      <c r="A2497" s="55"/>
      <c r="B2497" s="337"/>
      <c r="C2497" s="126"/>
      <c r="D2497" s="48"/>
      <c r="E2497" s="32"/>
      <c r="F2497" s="32"/>
      <c r="G2497" s="32"/>
      <c r="H2497" s="431" t="s">
        <v>1120</v>
      </c>
      <c r="I2497" s="139">
        <f>SUM(I2485:I2495)/2</f>
        <v>86615</v>
      </c>
      <c r="J2497" s="45"/>
    </row>
    <row r="2498" spans="1:10" ht="4.5" customHeight="1">
      <c r="A2498" s="55"/>
      <c r="B2498" s="337"/>
      <c r="C2498" s="126"/>
      <c r="D2498" s="32"/>
      <c r="E2498" s="32"/>
      <c r="F2498" s="32"/>
      <c r="G2498" s="32"/>
      <c r="H2498" s="40"/>
      <c r="I2498" s="32"/>
      <c r="J2498" s="45"/>
    </row>
    <row r="2499" spans="1:10" ht="15">
      <c r="A2499" s="55"/>
      <c r="B2499" s="337" t="s">
        <v>456</v>
      </c>
      <c r="C2499" s="149"/>
      <c r="D2499" s="43"/>
      <c r="E2499" s="44" t="s">
        <v>1476</v>
      </c>
      <c r="F2499" s="32"/>
      <c r="G2499" s="32"/>
      <c r="H2499" s="40"/>
      <c r="I2499" s="45"/>
      <c r="J2499" s="45"/>
    </row>
    <row r="2500" spans="1:10" ht="15">
      <c r="A2500" s="55"/>
      <c r="B2500" s="337"/>
      <c r="C2500" s="362" t="s">
        <v>1404</v>
      </c>
      <c r="D2500" s="43"/>
      <c r="E2500" s="44"/>
      <c r="F2500" s="32"/>
      <c r="G2500" s="32"/>
      <c r="H2500" s="40"/>
      <c r="I2500" s="45"/>
      <c r="J2500" s="45"/>
    </row>
    <row r="2501" spans="1:10" ht="15">
      <c r="A2501" s="55"/>
      <c r="B2501" s="337"/>
      <c r="C2501" s="126">
        <v>0.4</v>
      </c>
      <c r="D2501" s="48" t="s">
        <v>594</v>
      </c>
      <c r="E2501" s="32" t="s">
        <v>1477</v>
      </c>
      <c r="F2501" s="32"/>
      <c r="G2501" s="32"/>
      <c r="H2501" s="50">
        <f>'daftar harga bahan'!F122</f>
        <v>25800</v>
      </c>
      <c r="I2501" s="51">
        <f>+C2501*H2501</f>
        <v>10320</v>
      </c>
      <c r="J2501" s="45"/>
    </row>
    <row r="2502" spans="1:10" ht="15">
      <c r="A2502" s="55"/>
      <c r="B2502" s="337"/>
      <c r="C2502" s="126">
        <v>0.06</v>
      </c>
      <c r="D2502" s="48" t="s">
        <v>315</v>
      </c>
      <c r="E2502" s="32" t="s">
        <v>1456</v>
      </c>
      <c r="F2502" s="32"/>
      <c r="G2502" s="32"/>
      <c r="H2502" s="50">
        <f>H2472</f>
        <v>18500</v>
      </c>
      <c r="I2502" s="51">
        <f>+C2502*H2502</f>
        <v>1110</v>
      </c>
      <c r="J2502" s="45"/>
    </row>
    <row r="2503" spans="1:10" ht="15">
      <c r="A2503" s="55"/>
      <c r="B2503" s="337"/>
      <c r="C2503" s="126">
        <v>0.5</v>
      </c>
      <c r="D2503" s="48" t="s">
        <v>315</v>
      </c>
      <c r="E2503" s="32" t="s">
        <v>1467</v>
      </c>
      <c r="F2503" s="32"/>
      <c r="G2503" s="32"/>
      <c r="H2503" s="50">
        <f>+'daftar harga bahan'!F426</f>
        <v>17500</v>
      </c>
      <c r="I2503" s="51">
        <f>+C2503*H2503</f>
        <v>8750</v>
      </c>
      <c r="J2503" s="45"/>
    </row>
    <row r="2504" spans="1:10" ht="15">
      <c r="A2504" s="55"/>
      <c r="B2504" s="337"/>
      <c r="C2504" s="126">
        <v>0.004</v>
      </c>
      <c r="D2504" s="48" t="s">
        <v>916</v>
      </c>
      <c r="E2504" s="32" t="s">
        <v>149</v>
      </c>
      <c r="F2504" s="32"/>
      <c r="G2504" s="32"/>
      <c r="H2504" s="50">
        <f>'daftar harga bahan'!F137</f>
        <v>11250000</v>
      </c>
      <c r="I2504" s="51">
        <f>+C2504*H2504</f>
        <v>45000</v>
      </c>
      <c r="J2504" s="45"/>
    </row>
    <row r="2505" spans="1:10" ht="15">
      <c r="A2505" s="55"/>
      <c r="B2505" s="337"/>
      <c r="C2505" s="126"/>
      <c r="D2505" s="32"/>
      <c r="E2505" s="32"/>
      <c r="F2505" s="32"/>
      <c r="G2505" s="32"/>
      <c r="H2505" s="431" t="s">
        <v>1115</v>
      </c>
      <c r="I2505" s="139">
        <f>SUM(I2501:I2504)</f>
        <v>65180</v>
      </c>
      <c r="J2505" s="45"/>
    </row>
    <row r="2506" spans="1:10" ht="15">
      <c r="A2506" s="55"/>
      <c r="B2506" s="337"/>
      <c r="C2506" s="437" t="s">
        <v>1116</v>
      </c>
      <c r="D2506" s="32"/>
      <c r="E2506" s="32"/>
      <c r="F2506" s="32"/>
      <c r="G2506" s="32"/>
      <c r="H2506" s="154"/>
      <c r="I2506" s="32"/>
      <c r="J2506" s="45"/>
    </row>
    <row r="2507" spans="1:10" ht="15">
      <c r="A2507" s="55"/>
      <c r="B2507" s="337"/>
      <c r="C2507" s="126">
        <v>0.125</v>
      </c>
      <c r="D2507" s="48" t="s">
        <v>547</v>
      </c>
      <c r="E2507" s="32" t="s">
        <v>549</v>
      </c>
      <c r="F2507" s="32"/>
      <c r="G2507" s="32"/>
      <c r="H2507" s="40">
        <f>H2491</f>
        <v>36000</v>
      </c>
      <c r="I2507" s="51">
        <f>+C2507*H2507</f>
        <v>4500</v>
      </c>
      <c r="J2507" s="45"/>
    </row>
    <row r="2508" spans="1:10" ht="15">
      <c r="A2508" s="55"/>
      <c r="B2508" s="337"/>
      <c r="C2508" s="126">
        <v>0.25</v>
      </c>
      <c r="D2508" s="48" t="s">
        <v>547</v>
      </c>
      <c r="E2508" s="32" t="s">
        <v>548</v>
      </c>
      <c r="F2508" s="32"/>
      <c r="G2508" s="32"/>
      <c r="H2508" s="40">
        <f>H2476</f>
        <v>51000</v>
      </c>
      <c r="I2508" s="51">
        <f>+C2508*H2508</f>
        <v>12750</v>
      </c>
      <c r="J2508" s="45"/>
    </row>
    <row r="2509" spans="1:10" ht="15">
      <c r="A2509" s="55"/>
      <c r="B2509" s="337"/>
      <c r="C2509" s="126">
        <v>0.025</v>
      </c>
      <c r="D2509" s="48" t="s">
        <v>547</v>
      </c>
      <c r="E2509" s="32" t="s">
        <v>550</v>
      </c>
      <c r="F2509" s="32"/>
      <c r="G2509" s="32"/>
      <c r="H2509" s="40">
        <f>H2477</f>
        <v>54000</v>
      </c>
      <c r="I2509" s="51">
        <f>+C2509*H2509</f>
        <v>1350</v>
      </c>
      <c r="J2509" s="45"/>
    </row>
    <row r="2510" spans="1:10" ht="15">
      <c r="A2510" s="55"/>
      <c r="B2510" s="337"/>
      <c r="C2510" s="126">
        <v>0.006</v>
      </c>
      <c r="D2510" s="48" t="s">
        <v>547</v>
      </c>
      <c r="E2510" s="32" t="s">
        <v>551</v>
      </c>
      <c r="F2510" s="32"/>
      <c r="G2510" s="32"/>
      <c r="H2510" s="40">
        <f>H2478</f>
        <v>48000</v>
      </c>
      <c r="I2510" s="51">
        <f>+C2510*H2510</f>
        <v>288</v>
      </c>
      <c r="J2510" s="45"/>
    </row>
    <row r="2511" spans="1:10" ht="15">
      <c r="A2511" s="55"/>
      <c r="B2511" s="337"/>
      <c r="C2511" s="126"/>
      <c r="D2511" s="48"/>
      <c r="E2511" s="32"/>
      <c r="F2511" s="32"/>
      <c r="G2511" s="32"/>
      <c r="H2511" s="431" t="s">
        <v>1117</v>
      </c>
      <c r="I2511" s="139">
        <f>SUM(I2507:I2510)</f>
        <v>18888</v>
      </c>
      <c r="J2511" s="45"/>
    </row>
    <row r="2512" spans="1:10" ht="4.5" customHeight="1">
      <c r="A2512" s="55"/>
      <c r="B2512" s="337"/>
      <c r="C2512" s="126"/>
      <c r="D2512" s="48"/>
      <c r="E2512" s="32"/>
      <c r="F2512" s="32"/>
      <c r="G2512" s="32"/>
      <c r="H2512" s="431"/>
      <c r="I2512" s="51"/>
      <c r="J2512" s="45"/>
    </row>
    <row r="2513" spans="1:10" ht="15">
      <c r="A2513" s="55"/>
      <c r="B2513" s="337"/>
      <c r="C2513" s="126"/>
      <c r="D2513" s="48"/>
      <c r="E2513" s="32"/>
      <c r="F2513" s="32"/>
      <c r="G2513" s="32"/>
      <c r="H2513" s="431" t="s">
        <v>1120</v>
      </c>
      <c r="I2513" s="139">
        <f>SUM(I2501:I2511)/2</f>
        <v>84068</v>
      </c>
      <c r="J2513" s="45"/>
    </row>
    <row r="2514" spans="1:10" ht="3.75" customHeight="1">
      <c r="A2514" s="55"/>
      <c r="B2514" s="337"/>
      <c r="C2514" s="126"/>
      <c r="D2514" s="32"/>
      <c r="E2514" s="32"/>
      <c r="F2514" s="32"/>
      <c r="G2514" s="32"/>
      <c r="H2514" s="40"/>
      <c r="I2514" s="32"/>
      <c r="J2514" s="45"/>
    </row>
    <row r="2515" spans="1:10" ht="15">
      <c r="A2515" s="32"/>
      <c r="B2515" s="337" t="s">
        <v>457</v>
      </c>
      <c r="C2515" s="149"/>
      <c r="D2515" s="43"/>
      <c r="E2515" s="44" t="s">
        <v>1480</v>
      </c>
      <c r="F2515" s="32"/>
      <c r="G2515" s="32"/>
      <c r="H2515" s="40"/>
      <c r="I2515" s="45"/>
      <c r="J2515" s="45"/>
    </row>
    <row r="2516" spans="1:10" ht="15">
      <c r="A2516" s="32"/>
      <c r="B2516" s="337"/>
      <c r="C2516" s="362" t="s">
        <v>1404</v>
      </c>
      <c r="D2516" s="43"/>
      <c r="E2516" s="44"/>
      <c r="F2516" s="32"/>
      <c r="G2516" s="32"/>
      <c r="H2516" s="40"/>
      <c r="I2516" s="49"/>
      <c r="J2516" s="45"/>
    </row>
    <row r="2517" spans="1:10" ht="15">
      <c r="A2517" s="32"/>
      <c r="B2517" s="337"/>
      <c r="C2517" s="126">
        <v>0.7</v>
      </c>
      <c r="D2517" s="48" t="s">
        <v>594</v>
      </c>
      <c r="E2517" s="32" t="s">
        <v>1478</v>
      </c>
      <c r="F2517" s="32"/>
      <c r="G2517" s="32"/>
      <c r="H2517" s="50">
        <f>'daftar harga bahan'!F117</f>
        <v>60000</v>
      </c>
      <c r="I2517" s="51">
        <f>+C2517*H2517</f>
        <v>42000</v>
      </c>
      <c r="J2517" s="45"/>
    </row>
    <row r="2518" spans="1:10" ht="15">
      <c r="A2518" s="32"/>
      <c r="B2518" s="337"/>
      <c r="C2518" s="126">
        <v>0.02</v>
      </c>
      <c r="D2518" s="48" t="s">
        <v>315</v>
      </c>
      <c r="E2518" s="32" t="s">
        <v>1456</v>
      </c>
      <c r="F2518" s="32"/>
      <c r="G2518" s="32"/>
      <c r="H2518" s="50">
        <f>+H2502</f>
        <v>18500</v>
      </c>
      <c r="I2518" s="51">
        <f>+C2518*H2518</f>
        <v>370</v>
      </c>
      <c r="J2518" s="45"/>
    </row>
    <row r="2519" spans="1:10" ht="15">
      <c r="A2519" s="32"/>
      <c r="B2519" s="337"/>
      <c r="C2519" s="126"/>
      <c r="D2519" s="32"/>
      <c r="E2519" s="32"/>
      <c r="F2519" s="32"/>
      <c r="G2519" s="32"/>
      <c r="H2519" s="431" t="s">
        <v>1115</v>
      </c>
      <c r="I2519" s="139">
        <f>SUM(I2517:I2518)</f>
        <v>42370</v>
      </c>
      <c r="J2519" s="45"/>
    </row>
    <row r="2520" spans="1:10" ht="15">
      <c r="A2520" s="32"/>
      <c r="B2520" s="337"/>
      <c r="C2520" s="437" t="s">
        <v>1116</v>
      </c>
      <c r="D2520" s="32"/>
      <c r="E2520" s="32"/>
      <c r="F2520" s="32"/>
      <c r="G2520" s="32"/>
      <c r="H2520" s="154"/>
      <c r="I2520" s="32"/>
      <c r="J2520" s="45"/>
    </row>
    <row r="2521" spans="1:10" ht="15">
      <c r="A2521" s="32"/>
      <c r="B2521" s="337"/>
      <c r="C2521" s="126">
        <v>0.12</v>
      </c>
      <c r="D2521" s="48" t="s">
        <v>547</v>
      </c>
      <c r="E2521" s="32" t="s">
        <v>549</v>
      </c>
      <c r="F2521" s="32"/>
      <c r="G2521" s="32"/>
      <c r="H2521" s="40">
        <f>+H2507</f>
        <v>36000</v>
      </c>
      <c r="I2521" s="51">
        <f>+C2521*H2521</f>
        <v>4320</v>
      </c>
      <c r="J2521" s="45"/>
    </row>
    <row r="2522" spans="1:10" ht="15">
      <c r="A2522" s="32"/>
      <c r="B2522" s="337"/>
      <c r="C2522" s="126">
        <v>0.06</v>
      </c>
      <c r="D2522" s="48" t="s">
        <v>547</v>
      </c>
      <c r="E2522" s="32" t="s">
        <v>548</v>
      </c>
      <c r="F2522" s="32"/>
      <c r="G2522" s="32"/>
      <c r="H2522" s="40">
        <f>+H2508</f>
        <v>51000</v>
      </c>
      <c r="I2522" s="51">
        <f>+C2522*H2522</f>
        <v>3060</v>
      </c>
      <c r="J2522" s="45"/>
    </row>
    <row r="2523" spans="1:10" ht="15">
      <c r="A2523" s="32"/>
      <c r="B2523" s="337"/>
      <c r="C2523" s="126">
        <v>0.006</v>
      </c>
      <c r="D2523" s="48" t="s">
        <v>547</v>
      </c>
      <c r="E2523" s="32" t="s">
        <v>550</v>
      </c>
      <c r="F2523" s="32"/>
      <c r="G2523" s="32"/>
      <c r="H2523" s="40">
        <f>+H2509</f>
        <v>54000</v>
      </c>
      <c r="I2523" s="51">
        <f>+C2523*H2523</f>
        <v>324</v>
      </c>
      <c r="J2523" s="45"/>
    </row>
    <row r="2524" spans="1:10" ht="15">
      <c r="A2524" s="32"/>
      <c r="B2524" s="337"/>
      <c r="C2524" s="126">
        <v>0.006</v>
      </c>
      <c r="D2524" s="48" t="s">
        <v>547</v>
      </c>
      <c r="E2524" s="32" t="s">
        <v>551</v>
      </c>
      <c r="F2524" s="32"/>
      <c r="G2524" s="32"/>
      <c r="H2524" s="40">
        <f>+H2510</f>
        <v>48000</v>
      </c>
      <c r="I2524" s="51">
        <f>+C2524*H2524</f>
        <v>288</v>
      </c>
      <c r="J2524" s="45"/>
    </row>
    <row r="2525" spans="1:10" ht="15">
      <c r="A2525" s="32"/>
      <c r="B2525" s="337"/>
      <c r="C2525" s="126"/>
      <c r="D2525" s="48"/>
      <c r="E2525" s="32"/>
      <c r="F2525" s="32"/>
      <c r="G2525" s="32"/>
      <c r="H2525" s="431" t="s">
        <v>1117</v>
      </c>
      <c r="I2525" s="139">
        <f>SUM(I2521:I2524)</f>
        <v>7992</v>
      </c>
      <c r="J2525" s="45"/>
    </row>
    <row r="2526" spans="1:10" ht="6" customHeight="1">
      <c r="A2526" s="32"/>
      <c r="B2526" s="337"/>
      <c r="C2526" s="126"/>
      <c r="D2526" s="48"/>
      <c r="E2526" s="32"/>
      <c r="F2526" s="32"/>
      <c r="G2526" s="32"/>
      <c r="H2526" s="431"/>
      <c r="I2526" s="51"/>
      <c r="J2526" s="45"/>
    </row>
    <row r="2527" spans="1:10" ht="15">
      <c r="A2527" s="32"/>
      <c r="B2527" s="337"/>
      <c r="C2527" s="126"/>
      <c r="D2527" s="48"/>
      <c r="E2527" s="32"/>
      <c r="F2527" s="32"/>
      <c r="G2527" s="32"/>
      <c r="H2527" s="431" t="s">
        <v>1120</v>
      </c>
      <c r="I2527" s="139">
        <f>SUM(I2517:I2525)/2</f>
        <v>50362</v>
      </c>
      <c r="J2527" s="45"/>
    </row>
    <row r="2528" spans="1:10" ht="6" customHeight="1">
      <c r="A2528" s="32"/>
      <c r="B2528" s="337"/>
      <c r="C2528" s="126"/>
      <c r="D2528" s="32"/>
      <c r="E2528" s="32"/>
      <c r="F2528" s="32"/>
      <c r="G2528" s="32"/>
      <c r="H2528" s="40"/>
      <c r="I2528" s="32"/>
      <c r="J2528" s="45"/>
    </row>
    <row r="2529" spans="1:10" ht="15">
      <c r="A2529" s="32"/>
      <c r="B2529" s="571" t="s">
        <v>458</v>
      </c>
      <c r="C2529" s="149"/>
      <c r="D2529" s="43"/>
      <c r="E2529" s="44" t="s">
        <v>1481</v>
      </c>
      <c r="F2529" s="32"/>
      <c r="G2529" s="32"/>
      <c r="H2529" s="40"/>
      <c r="I2529" s="45"/>
      <c r="J2529" s="45"/>
    </row>
    <row r="2530" spans="1:10" ht="15">
      <c r="A2530" s="32"/>
      <c r="B2530" s="337"/>
      <c r="C2530" s="362" t="s">
        <v>1404</v>
      </c>
      <c r="D2530" s="43"/>
      <c r="E2530" s="44"/>
      <c r="F2530" s="32"/>
      <c r="G2530" s="32"/>
      <c r="H2530" s="40"/>
      <c r="I2530" s="49"/>
      <c r="J2530" s="45"/>
    </row>
    <row r="2531" spans="1:10" ht="15">
      <c r="A2531" s="32"/>
      <c r="B2531" s="337"/>
      <c r="C2531" s="126">
        <v>0.3</v>
      </c>
      <c r="D2531" s="48" t="s">
        <v>594</v>
      </c>
      <c r="E2531" s="32" t="s">
        <v>1479</v>
      </c>
      <c r="F2531" s="32"/>
      <c r="G2531" s="32"/>
      <c r="H2531" s="50">
        <f>'daftar harga bahan'!F118</f>
        <v>60300</v>
      </c>
      <c r="I2531" s="51">
        <f>+C2531*H2531</f>
        <v>18090</v>
      </c>
      <c r="J2531" s="45"/>
    </row>
    <row r="2532" spans="1:10" ht="15">
      <c r="A2532" s="32"/>
      <c r="B2532" s="337"/>
      <c r="C2532" s="126">
        <v>0.04</v>
      </c>
      <c r="D2532" s="48" t="s">
        <v>315</v>
      </c>
      <c r="E2532" s="32" t="s">
        <v>1456</v>
      </c>
      <c r="F2532" s="32"/>
      <c r="G2532" s="32"/>
      <c r="H2532" s="50">
        <f>H2518</f>
        <v>18500</v>
      </c>
      <c r="I2532" s="51">
        <f>+C2532*H2532</f>
        <v>740</v>
      </c>
      <c r="J2532" s="45"/>
    </row>
    <row r="2533" spans="1:10" ht="15">
      <c r="A2533" s="32"/>
      <c r="B2533" s="337"/>
      <c r="C2533" s="126"/>
      <c r="D2533" s="32"/>
      <c r="E2533" s="32"/>
      <c r="F2533" s="32"/>
      <c r="G2533" s="32"/>
      <c r="H2533" s="431" t="s">
        <v>1115</v>
      </c>
      <c r="I2533" s="139">
        <f>SUM(I2531:I2532)</f>
        <v>18830</v>
      </c>
      <c r="J2533" s="45"/>
    </row>
    <row r="2534" spans="1:10" ht="15">
      <c r="A2534" s="32"/>
      <c r="B2534" s="337"/>
      <c r="C2534" s="437" t="s">
        <v>1116</v>
      </c>
      <c r="D2534" s="32"/>
      <c r="E2534" s="32"/>
      <c r="F2534" s="32"/>
      <c r="G2534" s="32"/>
      <c r="H2534" s="154"/>
      <c r="I2534" s="32"/>
      <c r="J2534" s="45"/>
    </row>
    <row r="2535" spans="1:10" ht="15">
      <c r="A2535" s="32"/>
      <c r="B2535" s="337"/>
      <c r="C2535" s="126">
        <v>0.15</v>
      </c>
      <c r="D2535" s="48" t="s">
        <v>547</v>
      </c>
      <c r="E2535" s="32" t="s">
        <v>549</v>
      </c>
      <c r="F2535" s="32"/>
      <c r="G2535" s="32"/>
      <c r="H2535" s="40">
        <f>+H2521</f>
        <v>36000</v>
      </c>
      <c r="I2535" s="51">
        <f>+C2535*H2535</f>
        <v>5400</v>
      </c>
      <c r="J2535" s="45"/>
    </row>
    <row r="2536" spans="1:10" ht="15">
      <c r="A2536" s="32"/>
      <c r="B2536" s="337"/>
      <c r="C2536" s="126">
        <v>0.07</v>
      </c>
      <c r="D2536" s="48" t="s">
        <v>547</v>
      </c>
      <c r="E2536" s="32" t="s">
        <v>548</v>
      </c>
      <c r="F2536" s="32"/>
      <c r="G2536" s="32"/>
      <c r="H2536" s="40">
        <f>+H2522</f>
        <v>51000</v>
      </c>
      <c r="I2536" s="51">
        <f>+C2536*H2536</f>
        <v>3570.0000000000005</v>
      </c>
      <c r="J2536" s="45"/>
    </row>
    <row r="2537" spans="1:10" ht="15">
      <c r="A2537" s="32"/>
      <c r="B2537" s="337"/>
      <c r="C2537" s="126">
        <v>0.008</v>
      </c>
      <c r="D2537" s="48" t="s">
        <v>547</v>
      </c>
      <c r="E2537" s="32" t="s">
        <v>550</v>
      </c>
      <c r="F2537" s="32"/>
      <c r="G2537" s="32"/>
      <c r="H2537" s="40">
        <f>+H2523</f>
        <v>54000</v>
      </c>
      <c r="I2537" s="51">
        <f>+C2537*H2537</f>
        <v>432</v>
      </c>
      <c r="J2537" s="45"/>
    </row>
    <row r="2538" spans="1:10" ht="15">
      <c r="A2538" s="32"/>
      <c r="B2538" s="337"/>
      <c r="C2538" s="126">
        <v>0.006</v>
      </c>
      <c r="D2538" s="48" t="s">
        <v>547</v>
      </c>
      <c r="E2538" s="32" t="s">
        <v>551</v>
      </c>
      <c r="F2538" s="32"/>
      <c r="G2538" s="32"/>
      <c r="H2538" s="40">
        <f>+H2524</f>
        <v>48000</v>
      </c>
      <c r="I2538" s="51">
        <f>+C2538*H2538</f>
        <v>288</v>
      </c>
      <c r="J2538" s="45"/>
    </row>
    <row r="2539" spans="1:10" ht="15">
      <c r="A2539" s="32"/>
      <c r="B2539" s="337"/>
      <c r="C2539" s="126"/>
      <c r="D2539" s="48"/>
      <c r="E2539" s="32"/>
      <c r="F2539" s="32"/>
      <c r="G2539" s="32"/>
      <c r="H2539" s="431" t="s">
        <v>1117</v>
      </c>
      <c r="I2539" s="139">
        <f>SUM(I2535:I2538)</f>
        <v>9690</v>
      </c>
      <c r="J2539" s="45"/>
    </row>
    <row r="2540" spans="1:10" ht="5.25" customHeight="1">
      <c r="A2540" s="32"/>
      <c r="B2540" s="337"/>
      <c r="C2540" s="126"/>
      <c r="D2540" s="48"/>
      <c r="E2540" s="32"/>
      <c r="F2540" s="32"/>
      <c r="G2540" s="32"/>
      <c r="H2540" s="431"/>
      <c r="I2540" s="51"/>
      <c r="J2540" s="45"/>
    </row>
    <row r="2541" spans="1:10" ht="15">
      <c r="A2541" s="32"/>
      <c r="B2541" s="337"/>
      <c r="C2541" s="126"/>
      <c r="D2541" s="32"/>
      <c r="E2541" s="32"/>
      <c r="F2541" s="32"/>
      <c r="G2541" s="32"/>
      <c r="H2541" s="431" t="s">
        <v>1120</v>
      </c>
      <c r="I2541" s="429">
        <f>SUM(I2531:I2539)/2</f>
        <v>28520</v>
      </c>
      <c r="J2541" s="511"/>
    </row>
    <row r="2542" spans="1:10" ht="6" customHeight="1">
      <c r="A2542" s="55"/>
      <c r="C2542" s="151"/>
      <c r="D2542" s="55"/>
      <c r="E2542" s="55"/>
      <c r="F2542" s="55"/>
      <c r="G2542" s="55"/>
      <c r="H2542" s="55"/>
      <c r="I2542" s="55"/>
      <c r="J2542" s="45"/>
    </row>
    <row r="2543" spans="1:237" s="339" customFormat="1" ht="15">
      <c r="A2543" s="337" t="s">
        <v>554</v>
      </c>
      <c r="B2543" s="337" t="s">
        <v>869</v>
      </c>
      <c r="C2543" s="360"/>
      <c r="D2543" s="138"/>
      <c r="E2543" s="138" t="s">
        <v>774</v>
      </c>
      <c r="F2543" s="138"/>
      <c r="G2543" s="138"/>
      <c r="H2543" s="338"/>
      <c r="I2543" s="138"/>
      <c r="IC2543" s="312"/>
    </row>
    <row r="2544" spans="1:10" ht="15">
      <c r="A2544" s="32"/>
      <c r="B2544" s="337"/>
      <c r="C2544" s="150"/>
      <c r="D2544" s="32"/>
      <c r="E2544" s="32"/>
      <c r="F2544" s="32"/>
      <c r="G2544" s="32"/>
      <c r="H2544" s="40"/>
      <c r="I2544" s="32"/>
      <c r="J2544" s="45"/>
    </row>
    <row r="2545" spans="1:10" ht="15">
      <c r="A2545" s="32"/>
      <c r="B2545" s="337" t="s">
        <v>459</v>
      </c>
      <c r="C2545" s="149"/>
      <c r="D2545" s="43"/>
      <c r="E2545" s="44" t="s">
        <v>115</v>
      </c>
      <c r="F2545" s="32"/>
      <c r="G2545" s="32"/>
      <c r="H2545" s="40"/>
      <c r="I2545" s="45"/>
      <c r="J2545" s="45"/>
    </row>
    <row r="2546" spans="1:10" ht="15">
      <c r="A2546" s="32"/>
      <c r="B2546" s="337"/>
      <c r="C2546" s="362" t="s">
        <v>1404</v>
      </c>
      <c r="D2546" s="43"/>
      <c r="E2546" s="44"/>
      <c r="F2546" s="32"/>
      <c r="G2546" s="32"/>
      <c r="H2546" s="40"/>
      <c r="I2546" s="45"/>
      <c r="J2546" s="45"/>
    </row>
    <row r="2547" spans="1:10" ht="15">
      <c r="A2547" s="32"/>
      <c r="B2547" s="337"/>
      <c r="C2547" s="150">
        <v>1.1</v>
      </c>
      <c r="D2547" s="48" t="s">
        <v>594</v>
      </c>
      <c r="E2547" s="32" t="s">
        <v>1482</v>
      </c>
      <c r="F2547" s="32"/>
      <c r="G2547" s="32"/>
      <c r="H2547" s="50">
        <f>+'daftar harga bahan'!F104</f>
        <v>21000</v>
      </c>
      <c r="I2547" s="51">
        <f>+C2547*H2547</f>
        <v>23100.000000000004</v>
      </c>
      <c r="J2547" s="45"/>
    </row>
    <row r="2548" spans="1:10" ht="15">
      <c r="A2548" s="32"/>
      <c r="B2548" s="337"/>
      <c r="C2548" s="150">
        <v>0.01</v>
      </c>
      <c r="D2548" s="48" t="s">
        <v>315</v>
      </c>
      <c r="E2548" s="32" t="s">
        <v>1456</v>
      </c>
      <c r="F2548" s="32"/>
      <c r="G2548" s="32"/>
      <c r="H2548" s="50">
        <f>+H2532</f>
        <v>18500</v>
      </c>
      <c r="I2548" s="51">
        <f>+C2548*H2548</f>
        <v>185</v>
      </c>
      <c r="J2548" s="45"/>
    </row>
    <row r="2549" spans="1:10" ht="15">
      <c r="A2549" s="32"/>
      <c r="B2549" s="337"/>
      <c r="C2549" s="126"/>
      <c r="D2549" s="32"/>
      <c r="E2549" s="32"/>
      <c r="F2549" s="32"/>
      <c r="G2549" s="32"/>
      <c r="H2549" s="431" t="s">
        <v>1115</v>
      </c>
      <c r="I2549" s="139">
        <f>SUM(I2547:I2548)</f>
        <v>23285.000000000004</v>
      </c>
      <c r="J2549" s="45"/>
    </row>
    <row r="2550" spans="1:10" ht="15">
      <c r="A2550" s="32"/>
      <c r="B2550" s="337"/>
      <c r="C2550" s="437" t="s">
        <v>1116</v>
      </c>
      <c r="D2550" s="32"/>
      <c r="E2550" s="32"/>
      <c r="F2550" s="32"/>
      <c r="G2550" s="32"/>
      <c r="H2550" s="154"/>
      <c r="I2550" s="32"/>
      <c r="J2550" s="45"/>
    </row>
    <row r="2551" spans="1:10" ht="15">
      <c r="A2551" s="32"/>
      <c r="B2551" s="337"/>
      <c r="C2551" s="126">
        <v>0.03</v>
      </c>
      <c r="D2551" s="48" t="s">
        <v>547</v>
      </c>
      <c r="E2551" s="32" t="s">
        <v>549</v>
      </c>
      <c r="F2551" s="32"/>
      <c r="G2551" s="32"/>
      <c r="H2551" s="40">
        <f>H2535</f>
        <v>36000</v>
      </c>
      <c r="I2551" s="51">
        <f>+C2551*H2551</f>
        <v>1080</v>
      </c>
      <c r="J2551" s="45"/>
    </row>
    <row r="2552" spans="1:10" ht="15">
      <c r="A2552" s="32"/>
      <c r="B2552" s="337"/>
      <c r="C2552" s="126">
        <v>0.07</v>
      </c>
      <c r="D2552" s="48" t="s">
        <v>547</v>
      </c>
      <c r="E2552" s="32" t="s">
        <v>548</v>
      </c>
      <c r="F2552" s="32"/>
      <c r="G2552" s="32"/>
      <c r="H2552" s="40">
        <f>H2536</f>
        <v>51000</v>
      </c>
      <c r="I2552" s="51">
        <f>+C2552*H2552</f>
        <v>3570.0000000000005</v>
      </c>
      <c r="J2552" s="45"/>
    </row>
    <row r="2553" spans="1:10" ht="15">
      <c r="A2553" s="32"/>
      <c r="B2553" s="337"/>
      <c r="C2553" s="126">
        <v>0.007</v>
      </c>
      <c r="D2553" s="48" t="s">
        <v>547</v>
      </c>
      <c r="E2553" s="32" t="s">
        <v>550</v>
      </c>
      <c r="F2553" s="32"/>
      <c r="G2553" s="32"/>
      <c r="H2553" s="40">
        <f>H2537</f>
        <v>54000</v>
      </c>
      <c r="I2553" s="51">
        <f>+C2553*H2553</f>
        <v>378</v>
      </c>
      <c r="J2553" s="45"/>
    </row>
    <row r="2554" spans="1:10" ht="15">
      <c r="A2554" s="32"/>
      <c r="B2554" s="337"/>
      <c r="C2554" s="126">
        <v>0.002</v>
      </c>
      <c r="D2554" s="48" t="s">
        <v>547</v>
      </c>
      <c r="E2554" s="32" t="s">
        <v>551</v>
      </c>
      <c r="F2554" s="32"/>
      <c r="G2554" s="32"/>
      <c r="H2554" s="40">
        <f>H2538</f>
        <v>48000</v>
      </c>
      <c r="I2554" s="51">
        <f>+C2554*H2554</f>
        <v>96</v>
      </c>
      <c r="J2554" s="45"/>
    </row>
    <row r="2555" spans="1:10" ht="15">
      <c r="A2555" s="32"/>
      <c r="B2555" s="337"/>
      <c r="C2555" s="126"/>
      <c r="D2555" s="48"/>
      <c r="E2555" s="32"/>
      <c r="F2555" s="32"/>
      <c r="G2555" s="32"/>
      <c r="H2555" s="431" t="s">
        <v>1117</v>
      </c>
      <c r="I2555" s="139">
        <f>SUM(I2551:I2554)</f>
        <v>5124</v>
      </c>
      <c r="J2555" s="45"/>
    </row>
    <row r="2556" spans="1:10" ht="5.25" customHeight="1">
      <c r="A2556" s="32"/>
      <c r="B2556" s="337"/>
      <c r="C2556" s="126"/>
      <c r="D2556" s="48"/>
      <c r="E2556" s="32"/>
      <c r="F2556" s="32"/>
      <c r="G2556" s="32"/>
      <c r="H2556" s="431"/>
      <c r="I2556" s="51"/>
      <c r="J2556" s="45"/>
    </row>
    <row r="2557" spans="1:10" ht="15">
      <c r="A2557" s="32"/>
      <c r="B2557" s="337"/>
      <c r="C2557" s="126"/>
      <c r="D2557" s="48"/>
      <c r="E2557" s="32"/>
      <c r="F2557" s="32"/>
      <c r="G2557" s="32"/>
      <c r="H2557" s="431" t="s">
        <v>1120</v>
      </c>
      <c r="I2557" s="139">
        <f>SUM(I2547:I2555)/2</f>
        <v>28409.000000000004</v>
      </c>
      <c r="J2557" s="45"/>
    </row>
    <row r="2558" spans="1:10" ht="6.75" customHeight="1">
      <c r="A2558" s="32"/>
      <c r="B2558" s="337"/>
      <c r="C2558" s="150"/>
      <c r="D2558" s="48"/>
      <c r="E2558" s="32"/>
      <c r="F2558" s="32"/>
      <c r="G2558" s="32"/>
      <c r="H2558" s="40"/>
      <c r="I2558" s="32"/>
      <c r="J2558" s="45"/>
    </row>
    <row r="2559" spans="1:237" s="46" customFormat="1" ht="15">
      <c r="A2559" s="32"/>
      <c r="B2559" s="337" t="s">
        <v>460</v>
      </c>
      <c r="C2559" s="149"/>
      <c r="D2559" s="43"/>
      <c r="E2559" s="44" t="s">
        <v>69</v>
      </c>
      <c r="F2559" s="32"/>
      <c r="G2559" s="32"/>
      <c r="H2559" s="40"/>
      <c r="I2559" s="45"/>
      <c r="K2559" s="47"/>
      <c r="L2559" s="47"/>
      <c r="M2559" s="47"/>
      <c r="N2559" s="47"/>
      <c r="O2559" s="47"/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  <c r="AA2559" s="47"/>
      <c r="AB2559" s="47"/>
      <c r="AC2559" s="47"/>
      <c r="AD2559" s="47"/>
      <c r="AE2559" s="47"/>
      <c r="AF2559" s="47"/>
      <c r="AG2559" s="47"/>
      <c r="AH2559" s="47"/>
      <c r="AI2559" s="47"/>
      <c r="AJ2559" s="47"/>
      <c r="AK2559" s="47"/>
      <c r="AL2559" s="47"/>
      <c r="AM2559" s="47"/>
      <c r="AN2559" s="47"/>
      <c r="AO2559" s="47"/>
      <c r="AP2559" s="47"/>
      <c r="AQ2559" s="47"/>
      <c r="AR2559" s="47"/>
      <c r="AS2559" s="47"/>
      <c r="AT2559" s="47"/>
      <c r="AU2559" s="47"/>
      <c r="AV2559" s="47"/>
      <c r="AW2559" s="47"/>
      <c r="AX2559" s="47"/>
      <c r="AY2559" s="47"/>
      <c r="AZ2559" s="47"/>
      <c r="BA2559" s="47"/>
      <c r="BB2559" s="47"/>
      <c r="BC2559" s="47"/>
      <c r="BD2559" s="47"/>
      <c r="BE2559" s="47"/>
      <c r="BF2559" s="47"/>
      <c r="BG2559" s="47"/>
      <c r="BH2559" s="47"/>
      <c r="BI2559" s="47"/>
      <c r="BJ2559" s="47"/>
      <c r="BK2559" s="47"/>
      <c r="BL2559" s="47"/>
      <c r="BM2559" s="47"/>
      <c r="BN2559" s="47"/>
      <c r="BO2559" s="47"/>
      <c r="BP2559" s="47"/>
      <c r="BQ2559" s="47"/>
      <c r="BR2559" s="47"/>
      <c r="BS2559" s="47"/>
      <c r="BT2559" s="47"/>
      <c r="BU2559" s="47"/>
      <c r="BV2559" s="47"/>
      <c r="BW2559" s="47"/>
      <c r="BX2559" s="47"/>
      <c r="BY2559" s="47"/>
      <c r="BZ2559" s="47"/>
      <c r="CA2559" s="47"/>
      <c r="CB2559" s="47"/>
      <c r="CC2559" s="47"/>
      <c r="CD2559" s="47"/>
      <c r="CE2559" s="47"/>
      <c r="CF2559" s="47"/>
      <c r="CG2559" s="47"/>
      <c r="CH2559" s="47"/>
      <c r="CI2559" s="47"/>
      <c r="CJ2559" s="47"/>
      <c r="CK2559" s="47"/>
      <c r="CL2559" s="47"/>
      <c r="CM2559" s="47"/>
      <c r="CN2559" s="47"/>
      <c r="CO2559" s="47"/>
      <c r="CP2559" s="47"/>
      <c r="CQ2559" s="47"/>
      <c r="CR2559" s="47"/>
      <c r="CS2559" s="47"/>
      <c r="CT2559" s="47"/>
      <c r="CU2559" s="47"/>
      <c r="CV2559" s="47"/>
      <c r="CW2559" s="47"/>
      <c r="CX2559" s="47"/>
      <c r="CY2559" s="47"/>
      <c r="CZ2559" s="47"/>
      <c r="DA2559" s="47"/>
      <c r="DB2559" s="47"/>
      <c r="DC2559" s="47"/>
      <c r="DD2559" s="47"/>
      <c r="DE2559" s="47"/>
      <c r="DF2559" s="47"/>
      <c r="DG2559" s="47"/>
      <c r="DH2559" s="47"/>
      <c r="DI2559" s="47"/>
      <c r="DJ2559" s="47"/>
      <c r="DK2559" s="47"/>
      <c r="DL2559" s="47"/>
      <c r="DM2559" s="47"/>
      <c r="DN2559" s="47"/>
      <c r="DO2559" s="47"/>
      <c r="DP2559" s="47"/>
      <c r="DQ2559" s="47"/>
      <c r="DR2559" s="47"/>
      <c r="DS2559" s="47"/>
      <c r="DT2559" s="47"/>
      <c r="DU2559" s="47"/>
      <c r="DV2559" s="47"/>
      <c r="DW2559" s="47"/>
      <c r="DX2559" s="47"/>
      <c r="DY2559" s="47"/>
      <c r="DZ2559" s="47"/>
      <c r="EA2559" s="47"/>
      <c r="EB2559" s="47"/>
      <c r="EC2559" s="47"/>
      <c r="ED2559" s="47"/>
      <c r="EE2559" s="47"/>
      <c r="EF2559" s="47"/>
      <c r="EG2559" s="47"/>
      <c r="EH2559" s="47"/>
      <c r="EI2559" s="47"/>
      <c r="EJ2559" s="47"/>
      <c r="EK2559" s="47"/>
      <c r="EL2559" s="47"/>
      <c r="EM2559" s="47"/>
      <c r="EN2559" s="47"/>
      <c r="EO2559" s="47"/>
      <c r="EP2559" s="47"/>
      <c r="EQ2559" s="47"/>
      <c r="ER2559" s="47"/>
      <c r="ES2559" s="47"/>
      <c r="ET2559" s="47"/>
      <c r="EU2559" s="47"/>
      <c r="EV2559" s="47"/>
      <c r="EW2559" s="47"/>
      <c r="EX2559" s="47"/>
      <c r="EY2559" s="47"/>
      <c r="EZ2559" s="47"/>
      <c r="FA2559" s="47"/>
      <c r="FB2559" s="47"/>
      <c r="FC2559" s="47"/>
      <c r="FD2559" s="47"/>
      <c r="FE2559" s="47"/>
      <c r="FF2559" s="47"/>
      <c r="FG2559" s="47"/>
      <c r="FH2559" s="47"/>
      <c r="FI2559" s="47"/>
      <c r="FJ2559" s="47"/>
      <c r="FK2559" s="47"/>
      <c r="FL2559" s="47"/>
      <c r="FM2559" s="47"/>
      <c r="FN2559" s="47"/>
      <c r="FO2559" s="47"/>
      <c r="FP2559" s="47"/>
      <c r="FQ2559" s="47"/>
      <c r="FR2559" s="47"/>
      <c r="FS2559" s="47"/>
      <c r="FT2559" s="47"/>
      <c r="FU2559" s="47"/>
      <c r="FV2559" s="47"/>
      <c r="FW2559" s="47"/>
      <c r="FX2559" s="47"/>
      <c r="FY2559" s="47"/>
      <c r="FZ2559" s="47"/>
      <c r="GA2559" s="47"/>
      <c r="GB2559" s="47"/>
      <c r="GC2559" s="47"/>
      <c r="GD2559" s="47"/>
      <c r="GE2559" s="47"/>
      <c r="GF2559" s="47"/>
      <c r="GG2559" s="47"/>
      <c r="GH2559" s="47"/>
      <c r="GI2559" s="47"/>
      <c r="GJ2559" s="47"/>
      <c r="GK2559" s="47"/>
      <c r="GL2559" s="47"/>
      <c r="GM2559" s="47"/>
      <c r="GN2559" s="47"/>
      <c r="GO2559" s="47"/>
      <c r="GP2559" s="47"/>
      <c r="GQ2559" s="47"/>
      <c r="GR2559" s="47"/>
      <c r="GS2559" s="47"/>
      <c r="GT2559" s="47"/>
      <c r="GU2559" s="47"/>
      <c r="GV2559" s="47"/>
      <c r="GW2559" s="47"/>
      <c r="GX2559" s="47"/>
      <c r="GY2559" s="47"/>
      <c r="GZ2559" s="47"/>
      <c r="HA2559" s="47"/>
      <c r="HB2559" s="47"/>
      <c r="HC2559" s="47"/>
      <c r="HD2559" s="47"/>
      <c r="HE2559" s="47"/>
      <c r="HF2559" s="47"/>
      <c r="HG2559" s="47"/>
      <c r="HH2559" s="47"/>
      <c r="HI2559" s="47"/>
      <c r="HJ2559" s="47"/>
      <c r="HK2559" s="47"/>
      <c r="HL2559" s="47"/>
      <c r="HM2559" s="47"/>
      <c r="HN2559" s="47"/>
      <c r="HO2559" s="47"/>
      <c r="HP2559" s="47"/>
      <c r="HQ2559" s="47"/>
      <c r="HR2559" s="47"/>
      <c r="HS2559" s="47"/>
      <c r="HT2559" s="47"/>
      <c r="HU2559" s="47"/>
      <c r="HV2559" s="47"/>
      <c r="HW2559" s="47"/>
      <c r="HX2559" s="47"/>
      <c r="HY2559" s="47"/>
      <c r="HZ2559" s="47"/>
      <c r="IA2559" s="47"/>
      <c r="IB2559" s="47"/>
      <c r="IC2559" s="313"/>
    </row>
    <row r="2560" spans="1:237" s="46" customFormat="1" ht="15">
      <c r="A2560" s="32"/>
      <c r="B2560" s="337"/>
      <c r="C2560" s="149"/>
      <c r="D2560" s="43"/>
      <c r="E2560" s="44" t="s">
        <v>70</v>
      </c>
      <c r="F2560" s="32"/>
      <c r="G2560" s="32"/>
      <c r="H2560" s="40"/>
      <c r="I2560" s="49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  <c r="AA2560" s="47"/>
      <c r="AB2560" s="47"/>
      <c r="AC2560" s="47"/>
      <c r="AD2560" s="47"/>
      <c r="AE2560" s="47"/>
      <c r="AF2560" s="47"/>
      <c r="AG2560" s="47"/>
      <c r="AH2560" s="47"/>
      <c r="AI2560" s="47"/>
      <c r="AJ2560" s="47"/>
      <c r="AK2560" s="47"/>
      <c r="AL2560" s="47"/>
      <c r="AM2560" s="47"/>
      <c r="AN2560" s="47"/>
      <c r="AO2560" s="47"/>
      <c r="AP2560" s="47"/>
      <c r="AQ2560" s="47"/>
      <c r="AR2560" s="47"/>
      <c r="AS2560" s="47"/>
      <c r="AT2560" s="47"/>
      <c r="AU2560" s="47"/>
      <c r="AV2560" s="47"/>
      <c r="AW2560" s="47"/>
      <c r="AX2560" s="47"/>
      <c r="AY2560" s="47"/>
      <c r="AZ2560" s="47"/>
      <c r="BA2560" s="47"/>
      <c r="BB2560" s="47"/>
      <c r="BC2560" s="47"/>
      <c r="BD2560" s="47"/>
      <c r="BE2560" s="47"/>
      <c r="BF2560" s="47"/>
      <c r="BG2560" s="47"/>
      <c r="BH2560" s="47"/>
      <c r="BI2560" s="47"/>
      <c r="BJ2560" s="47"/>
      <c r="BK2560" s="47"/>
      <c r="BL2560" s="47"/>
      <c r="BM2560" s="47"/>
      <c r="BN2560" s="47"/>
      <c r="BO2560" s="47"/>
      <c r="BP2560" s="47"/>
      <c r="BQ2560" s="47"/>
      <c r="BR2560" s="47"/>
      <c r="BS2560" s="47"/>
      <c r="BT2560" s="47"/>
      <c r="BU2560" s="47"/>
      <c r="BV2560" s="47"/>
      <c r="BW2560" s="47"/>
      <c r="BX2560" s="47"/>
      <c r="BY2560" s="47"/>
      <c r="BZ2560" s="47"/>
      <c r="CA2560" s="47"/>
      <c r="CB2560" s="47"/>
      <c r="CC2560" s="47"/>
      <c r="CD2560" s="47"/>
      <c r="CE2560" s="47"/>
      <c r="CF2560" s="47"/>
      <c r="CG2560" s="47"/>
      <c r="CH2560" s="47"/>
      <c r="CI2560" s="47"/>
      <c r="CJ2560" s="47"/>
      <c r="CK2560" s="47"/>
      <c r="CL2560" s="47"/>
      <c r="CM2560" s="47"/>
      <c r="CN2560" s="47"/>
      <c r="CO2560" s="47"/>
      <c r="CP2560" s="47"/>
      <c r="CQ2560" s="47"/>
      <c r="CR2560" s="47"/>
      <c r="CS2560" s="47"/>
      <c r="CT2560" s="47"/>
      <c r="CU2560" s="47"/>
      <c r="CV2560" s="47"/>
      <c r="CW2560" s="47"/>
      <c r="CX2560" s="47"/>
      <c r="CY2560" s="47"/>
      <c r="CZ2560" s="47"/>
      <c r="DA2560" s="47"/>
      <c r="DB2560" s="47"/>
      <c r="DC2560" s="47"/>
      <c r="DD2560" s="47"/>
      <c r="DE2560" s="47"/>
      <c r="DF2560" s="47"/>
      <c r="DG2560" s="47"/>
      <c r="DH2560" s="47"/>
      <c r="DI2560" s="47"/>
      <c r="DJ2560" s="47"/>
      <c r="DK2560" s="47"/>
      <c r="DL2560" s="47"/>
      <c r="DM2560" s="47"/>
      <c r="DN2560" s="47"/>
      <c r="DO2560" s="47"/>
      <c r="DP2560" s="47"/>
      <c r="DQ2560" s="47"/>
      <c r="DR2560" s="47"/>
      <c r="DS2560" s="47"/>
      <c r="DT2560" s="47"/>
      <c r="DU2560" s="47"/>
      <c r="DV2560" s="47"/>
      <c r="DW2560" s="47"/>
      <c r="DX2560" s="47"/>
      <c r="DY2560" s="47"/>
      <c r="DZ2560" s="47"/>
      <c r="EA2560" s="47"/>
      <c r="EB2560" s="47"/>
      <c r="EC2560" s="47"/>
      <c r="ED2560" s="47"/>
      <c r="EE2560" s="47"/>
      <c r="EF2560" s="47"/>
      <c r="EG2560" s="47"/>
      <c r="EH2560" s="47"/>
      <c r="EI2560" s="47"/>
      <c r="EJ2560" s="47"/>
      <c r="EK2560" s="47"/>
      <c r="EL2560" s="47"/>
      <c r="EM2560" s="47"/>
      <c r="EN2560" s="47"/>
      <c r="EO2560" s="47"/>
      <c r="EP2560" s="47"/>
      <c r="EQ2560" s="47"/>
      <c r="ER2560" s="47"/>
      <c r="ES2560" s="47"/>
      <c r="ET2560" s="47"/>
      <c r="EU2560" s="47"/>
      <c r="EV2560" s="47"/>
      <c r="EW2560" s="47"/>
      <c r="EX2560" s="47"/>
      <c r="EY2560" s="47"/>
      <c r="EZ2560" s="47"/>
      <c r="FA2560" s="47"/>
      <c r="FB2560" s="47"/>
      <c r="FC2560" s="47"/>
      <c r="FD2560" s="47"/>
      <c r="FE2560" s="47"/>
      <c r="FF2560" s="47"/>
      <c r="FG2560" s="47"/>
      <c r="FH2560" s="47"/>
      <c r="FI2560" s="47"/>
      <c r="FJ2560" s="47"/>
      <c r="FK2560" s="47"/>
      <c r="FL2560" s="47"/>
      <c r="FM2560" s="47"/>
      <c r="FN2560" s="47"/>
      <c r="FO2560" s="47"/>
      <c r="FP2560" s="47"/>
      <c r="FQ2560" s="47"/>
      <c r="FR2560" s="47"/>
      <c r="FS2560" s="47"/>
      <c r="FT2560" s="47"/>
      <c r="FU2560" s="47"/>
      <c r="FV2560" s="47"/>
      <c r="FW2560" s="47"/>
      <c r="FX2560" s="47"/>
      <c r="FY2560" s="47"/>
      <c r="FZ2560" s="47"/>
      <c r="GA2560" s="47"/>
      <c r="GB2560" s="47"/>
      <c r="GC2560" s="47"/>
      <c r="GD2560" s="47"/>
      <c r="GE2560" s="47"/>
      <c r="GF2560" s="47"/>
      <c r="GG2560" s="47"/>
      <c r="GH2560" s="47"/>
      <c r="GI2560" s="47"/>
      <c r="GJ2560" s="47"/>
      <c r="GK2560" s="47"/>
      <c r="GL2560" s="47"/>
      <c r="GM2560" s="47"/>
      <c r="GN2560" s="47"/>
      <c r="GO2560" s="47"/>
      <c r="GP2560" s="47"/>
      <c r="GQ2560" s="47"/>
      <c r="GR2560" s="47"/>
      <c r="GS2560" s="47"/>
      <c r="GT2560" s="47"/>
      <c r="GU2560" s="47"/>
      <c r="GV2560" s="47"/>
      <c r="GW2560" s="47"/>
      <c r="GX2560" s="47"/>
      <c r="GY2560" s="47"/>
      <c r="GZ2560" s="47"/>
      <c r="HA2560" s="47"/>
      <c r="HB2560" s="47"/>
      <c r="HC2560" s="47"/>
      <c r="HD2560" s="47"/>
      <c r="HE2560" s="47"/>
      <c r="HF2560" s="47"/>
      <c r="HG2560" s="47"/>
      <c r="HH2560" s="47"/>
      <c r="HI2560" s="47"/>
      <c r="HJ2560" s="47"/>
      <c r="HK2560" s="47"/>
      <c r="HL2560" s="47"/>
      <c r="HM2560" s="47"/>
      <c r="HN2560" s="47"/>
      <c r="HO2560" s="47"/>
      <c r="HP2560" s="47"/>
      <c r="HQ2560" s="47"/>
      <c r="HR2560" s="47"/>
      <c r="HS2560" s="47"/>
      <c r="HT2560" s="47"/>
      <c r="HU2560" s="47"/>
      <c r="HV2560" s="47"/>
      <c r="HW2560" s="47"/>
      <c r="HX2560" s="47"/>
      <c r="HY2560" s="47"/>
      <c r="HZ2560" s="47"/>
      <c r="IA2560" s="47"/>
      <c r="IB2560" s="47"/>
      <c r="IC2560" s="313"/>
    </row>
    <row r="2561" spans="1:237" s="46" customFormat="1" ht="15">
      <c r="A2561" s="32"/>
      <c r="B2561" s="337"/>
      <c r="C2561" s="362" t="s">
        <v>1404</v>
      </c>
      <c r="D2561" s="43"/>
      <c r="E2561" s="44"/>
      <c r="F2561" s="32"/>
      <c r="G2561" s="32"/>
      <c r="H2561" s="40"/>
      <c r="I2561" s="49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  <c r="AA2561" s="47"/>
      <c r="AB2561" s="47"/>
      <c r="AC2561" s="47"/>
      <c r="AD2561" s="47"/>
      <c r="AE2561" s="47"/>
      <c r="AF2561" s="47"/>
      <c r="AG2561" s="47"/>
      <c r="AH2561" s="47"/>
      <c r="AI2561" s="47"/>
      <c r="AJ2561" s="47"/>
      <c r="AK2561" s="47"/>
      <c r="AL2561" s="47"/>
      <c r="AM2561" s="47"/>
      <c r="AN2561" s="47"/>
      <c r="AO2561" s="47"/>
      <c r="AP2561" s="47"/>
      <c r="AQ2561" s="47"/>
      <c r="AR2561" s="47"/>
      <c r="AS2561" s="47"/>
      <c r="AT2561" s="47"/>
      <c r="AU2561" s="47"/>
      <c r="AV2561" s="47"/>
      <c r="AW2561" s="47"/>
      <c r="AX2561" s="47"/>
      <c r="AY2561" s="47"/>
      <c r="AZ2561" s="47"/>
      <c r="BA2561" s="47"/>
      <c r="BB2561" s="47"/>
      <c r="BC2561" s="47"/>
      <c r="BD2561" s="47"/>
      <c r="BE2561" s="47"/>
      <c r="BF2561" s="47"/>
      <c r="BG2561" s="47"/>
      <c r="BH2561" s="47"/>
      <c r="BI2561" s="47"/>
      <c r="BJ2561" s="47"/>
      <c r="BK2561" s="47"/>
      <c r="BL2561" s="47"/>
      <c r="BM2561" s="47"/>
      <c r="BN2561" s="47"/>
      <c r="BO2561" s="47"/>
      <c r="BP2561" s="47"/>
      <c r="BQ2561" s="47"/>
      <c r="BR2561" s="47"/>
      <c r="BS2561" s="47"/>
      <c r="BT2561" s="47"/>
      <c r="BU2561" s="47"/>
      <c r="BV2561" s="47"/>
      <c r="BW2561" s="47"/>
      <c r="BX2561" s="47"/>
      <c r="BY2561" s="47"/>
      <c r="BZ2561" s="47"/>
      <c r="CA2561" s="47"/>
      <c r="CB2561" s="47"/>
      <c r="CC2561" s="47"/>
      <c r="CD2561" s="47"/>
      <c r="CE2561" s="47"/>
      <c r="CF2561" s="47"/>
      <c r="CG2561" s="47"/>
      <c r="CH2561" s="47"/>
      <c r="CI2561" s="47"/>
      <c r="CJ2561" s="47"/>
      <c r="CK2561" s="47"/>
      <c r="CL2561" s="47"/>
      <c r="CM2561" s="47"/>
      <c r="CN2561" s="47"/>
      <c r="CO2561" s="47"/>
      <c r="CP2561" s="47"/>
      <c r="CQ2561" s="47"/>
      <c r="CR2561" s="47"/>
      <c r="CS2561" s="47"/>
      <c r="CT2561" s="47"/>
      <c r="CU2561" s="47"/>
      <c r="CV2561" s="47"/>
      <c r="CW2561" s="47"/>
      <c r="CX2561" s="47"/>
      <c r="CY2561" s="47"/>
      <c r="CZ2561" s="47"/>
      <c r="DA2561" s="47"/>
      <c r="DB2561" s="47"/>
      <c r="DC2561" s="47"/>
      <c r="DD2561" s="47"/>
      <c r="DE2561" s="47"/>
      <c r="DF2561" s="47"/>
      <c r="DG2561" s="47"/>
      <c r="DH2561" s="47"/>
      <c r="DI2561" s="47"/>
      <c r="DJ2561" s="47"/>
      <c r="DK2561" s="47"/>
      <c r="DL2561" s="47"/>
      <c r="DM2561" s="47"/>
      <c r="DN2561" s="47"/>
      <c r="DO2561" s="47"/>
      <c r="DP2561" s="47"/>
      <c r="DQ2561" s="47"/>
      <c r="DR2561" s="47"/>
      <c r="DS2561" s="47"/>
      <c r="DT2561" s="47"/>
      <c r="DU2561" s="47"/>
      <c r="DV2561" s="47"/>
      <c r="DW2561" s="47"/>
      <c r="DX2561" s="47"/>
      <c r="DY2561" s="47"/>
      <c r="DZ2561" s="47"/>
      <c r="EA2561" s="47"/>
      <c r="EB2561" s="47"/>
      <c r="EC2561" s="47"/>
      <c r="ED2561" s="47"/>
      <c r="EE2561" s="47"/>
      <c r="EF2561" s="47"/>
      <c r="EG2561" s="47"/>
      <c r="EH2561" s="47"/>
      <c r="EI2561" s="47"/>
      <c r="EJ2561" s="47"/>
      <c r="EK2561" s="47"/>
      <c r="EL2561" s="47"/>
      <c r="EM2561" s="47"/>
      <c r="EN2561" s="47"/>
      <c r="EO2561" s="47"/>
      <c r="EP2561" s="47"/>
      <c r="EQ2561" s="47"/>
      <c r="ER2561" s="47"/>
      <c r="ES2561" s="47"/>
      <c r="ET2561" s="47"/>
      <c r="EU2561" s="47"/>
      <c r="EV2561" s="47"/>
      <c r="EW2561" s="47"/>
      <c r="EX2561" s="47"/>
      <c r="EY2561" s="47"/>
      <c r="EZ2561" s="47"/>
      <c r="FA2561" s="47"/>
      <c r="FB2561" s="47"/>
      <c r="FC2561" s="47"/>
      <c r="FD2561" s="47"/>
      <c r="FE2561" s="47"/>
      <c r="FF2561" s="47"/>
      <c r="FG2561" s="47"/>
      <c r="FH2561" s="47"/>
      <c r="FI2561" s="47"/>
      <c r="FJ2561" s="47"/>
      <c r="FK2561" s="47"/>
      <c r="FL2561" s="47"/>
      <c r="FM2561" s="47"/>
      <c r="FN2561" s="47"/>
      <c r="FO2561" s="47"/>
      <c r="FP2561" s="47"/>
      <c r="FQ2561" s="47"/>
      <c r="FR2561" s="47"/>
      <c r="FS2561" s="47"/>
      <c r="FT2561" s="47"/>
      <c r="FU2561" s="47"/>
      <c r="FV2561" s="47"/>
      <c r="FW2561" s="47"/>
      <c r="FX2561" s="47"/>
      <c r="FY2561" s="47"/>
      <c r="FZ2561" s="47"/>
      <c r="GA2561" s="47"/>
      <c r="GB2561" s="47"/>
      <c r="GC2561" s="47"/>
      <c r="GD2561" s="47"/>
      <c r="GE2561" s="47"/>
      <c r="GF2561" s="47"/>
      <c r="GG2561" s="47"/>
      <c r="GH2561" s="47"/>
      <c r="GI2561" s="47"/>
      <c r="GJ2561" s="47"/>
      <c r="GK2561" s="47"/>
      <c r="GL2561" s="47"/>
      <c r="GM2561" s="47"/>
      <c r="GN2561" s="47"/>
      <c r="GO2561" s="47"/>
      <c r="GP2561" s="47"/>
      <c r="GQ2561" s="47"/>
      <c r="GR2561" s="47"/>
      <c r="GS2561" s="47"/>
      <c r="GT2561" s="47"/>
      <c r="GU2561" s="47"/>
      <c r="GV2561" s="47"/>
      <c r="GW2561" s="47"/>
      <c r="GX2561" s="47"/>
      <c r="GY2561" s="47"/>
      <c r="GZ2561" s="47"/>
      <c r="HA2561" s="47"/>
      <c r="HB2561" s="47"/>
      <c r="HC2561" s="47"/>
      <c r="HD2561" s="47"/>
      <c r="HE2561" s="47"/>
      <c r="HF2561" s="47"/>
      <c r="HG2561" s="47"/>
      <c r="HH2561" s="47"/>
      <c r="HI2561" s="47"/>
      <c r="HJ2561" s="47"/>
      <c r="HK2561" s="47"/>
      <c r="HL2561" s="47"/>
      <c r="HM2561" s="47"/>
      <c r="HN2561" s="47"/>
      <c r="HO2561" s="47"/>
      <c r="HP2561" s="47"/>
      <c r="HQ2561" s="47"/>
      <c r="HR2561" s="47"/>
      <c r="HS2561" s="47"/>
      <c r="HT2561" s="47"/>
      <c r="HU2561" s="47"/>
      <c r="HV2561" s="47"/>
      <c r="HW2561" s="47"/>
      <c r="HX2561" s="47"/>
      <c r="HY2561" s="47"/>
      <c r="HZ2561" s="47"/>
      <c r="IA2561" s="47"/>
      <c r="IB2561" s="47"/>
      <c r="IC2561" s="313"/>
    </row>
    <row r="2562" spans="1:237" s="46" customFormat="1" ht="15">
      <c r="A2562" s="32"/>
      <c r="B2562" s="337"/>
      <c r="C2562" s="126">
        <v>0.375</v>
      </c>
      <c r="D2562" s="48" t="s">
        <v>594</v>
      </c>
      <c r="E2562" s="32" t="s">
        <v>1483</v>
      </c>
      <c r="F2562" s="32"/>
      <c r="G2562" s="32"/>
      <c r="H2562" s="50">
        <f>'daftar harga bahan'!F309</f>
        <v>80000</v>
      </c>
      <c r="I2562" s="51">
        <f>+C2562*H2562</f>
        <v>30000</v>
      </c>
      <c r="K2562" s="47"/>
      <c r="L2562" s="47"/>
      <c r="M2562" s="47"/>
      <c r="N2562" s="47"/>
      <c r="O2562" s="47"/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  <c r="AA2562" s="47"/>
      <c r="AB2562" s="47"/>
      <c r="AC2562" s="47"/>
      <c r="AD2562" s="47"/>
      <c r="AE2562" s="47"/>
      <c r="AF2562" s="47"/>
      <c r="AG2562" s="47"/>
      <c r="AH2562" s="47"/>
      <c r="AI2562" s="47"/>
      <c r="AJ2562" s="47"/>
      <c r="AK2562" s="47"/>
      <c r="AL2562" s="47"/>
      <c r="AM2562" s="47"/>
      <c r="AN2562" s="47"/>
      <c r="AO2562" s="47"/>
      <c r="AP2562" s="47"/>
      <c r="AQ2562" s="47"/>
      <c r="AR2562" s="47"/>
      <c r="AS2562" s="47"/>
      <c r="AT2562" s="47"/>
      <c r="AU2562" s="47"/>
      <c r="AV2562" s="47"/>
      <c r="AW2562" s="47"/>
      <c r="AX2562" s="47"/>
      <c r="AY2562" s="47"/>
      <c r="AZ2562" s="47"/>
      <c r="BA2562" s="47"/>
      <c r="BB2562" s="47"/>
      <c r="BC2562" s="47"/>
      <c r="BD2562" s="47"/>
      <c r="BE2562" s="47"/>
      <c r="BF2562" s="47"/>
      <c r="BG2562" s="47"/>
      <c r="BH2562" s="47"/>
      <c r="BI2562" s="47"/>
      <c r="BJ2562" s="47"/>
      <c r="BK2562" s="47"/>
      <c r="BL2562" s="47"/>
      <c r="BM2562" s="47"/>
      <c r="BN2562" s="47"/>
      <c r="BO2562" s="47"/>
      <c r="BP2562" s="47"/>
      <c r="BQ2562" s="47"/>
      <c r="BR2562" s="47"/>
      <c r="BS2562" s="47"/>
      <c r="BT2562" s="47"/>
      <c r="BU2562" s="47"/>
      <c r="BV2562" s="47"/>
      <c r="BW2562" s="47"/>
      <c r="BX2562" s="47"/>
      <c r="BY2562" s="47"/>
      <c r="BZ2562" s="47"/>
      <c r="CA2562" s="47"/>
      <c r="CB2562" s="47"/>
      <c r="CC2562" s="47"/>
      <c r="CD2562" s="47"/>
      <c r="CE2562" s="47"/>
      <c r="CF2562" s="47"/>
      <c r="CG2562" s="47"/>
      <c r="CH2562" s="47"/>
      <c r="CI2562" s="47"/>
      <c r="CJ2562" s="47"/>
      <c r="CK2562" s="47"/>
      <c r="CL2562" s="47"/>
      <c r="CM2562" s="47"/>
      <c r="CN2562" s="47"/>
      <c r="CO2562" s="47"/>
      <c r="CP2562" s="47"/>
      <c r="CQ2562" s="47"/>
      <c r="CR2562" s="47"/>
      <c r="CS2562" s="47"/>
      <c r="CT2562" s="47"/>
      <c r="CU2562" s="47"/>
      <c r="CV2562" s="47"/>
      <c r="CW2562" s="47"/>
      <c r="CX2562" s="47"/>
      <c r="CY2562" s="47"/>
      <c r="CZ2562" s="47"/>
      <c r="DA2562" s="47"/>
      <c r="DB2562" s="47"/>
      <c r="DC2562" s="47"/>
      <c r="DD2562" s="47"/>
      <c r="DE2562" s="47"/>
      <c r="DF2562" s="47"/>
      <c r="DG2562" s="47"/>
      <c r="DH2562" s="47"/>
      <c r="DI2562" s="47"/>
      <c r="DJ2562" s="47"/>
      <c r="DK2562" s="47"/>
      <c r="DL2562" s="47"/>
      <c r="DM2562" s="47"/>
      <c r="DN2562" s="47"/>
      <c r="DO2562" s="47"/>
      <c r="DP2562" s="47"/>
      <c r="DQ2562" s="47"/>
      <c r="DR2562" s="47"/>
      <c r="DS2562" s="47"/>
      <c r="DT2562" s="47"/>
      <c r="DU2562" s="47"/>
      <c r="DV2562" s="47"/>
      <c r="DW2562" s="47"/>
      <c r="DX2562" s="47"/>
      <c r="DY2562" s="47"/>
      <c r="DZ2562" s="47"/>
      <c r="EA2562" s="47"/>
      <c r="EB2562" s="47"/>
      <c r="EC2562" s="47"/>
      <c r="ED2562" s="47"/>
      <c r="EE2562" s="47"/>
      <c r="EF2562" s="47"/>
      <c r="EG2562" s="47"/>
      <c r="EH2562" s="47"/>
      <c r="EI2562" s="47"/>
      <c r="EJ2562" s="47"/>
      <c r="EK2562" s="47"/>
      <c r="EL2562" s="47"/>
      <c r="EM2562" s="47"/>
      <c r="EN2562" s="47"/>
      <c r="EO2562" s="47"/>
      <c r="EP2562" s="47"/>
      <c r="EQ2562" s="47"/>
      <c r="ER2562" s="47"/>
      <c r="ES2562" s="47"/>
      <c r="ET2562" s="47"/>
      <c r="EU2562" s="47"/>
      <c r="EV2562" s="47"/>
      <c r="EW2562" s="47"/>
      <c r="EX2562" s="47"/>
      <c r="EY2562" s="47"/>
      <c r="EZ2562" s="47"/>
      <c r="FA2562" s="47"/>
      <c r="FB2562" s="47"/>
      <c r="FC2562" s="47"/>
      <c r="FD2562" s="47"/>
      <c r="FE2562" s="47"/>
      <c r="FF2562" s="47"/>
      <c r="FG2562" s="47"/>
      <c r="FH2562" s="47"/>
      <c r="FI2562" s="47"/>
      <c r="FJ2562" s="47"/>
      <c r="FK2562" s="47"/>
      <c r="FL2562" s="47"/>
      <c r="FM2562" s="47"/>
      <c r="FN2562" s="47"/>
      <c r="FO2562" s="47"/>
      <c r="FP2562" s="47"/>
      <c r="FQ2562" s="47"/>
      <c r="FR2562" s="47"/>
      <c r="FS2562" s="47"/>
      <c r="FT2562" s="47"/>
      <c r="FU2562" s="47"/>
      <c r="FV2562" s="47"/>
      <c r="FW2562" s="47"/>
      <c r="FX2562" s="47"/>
      <c r="FY2562" s="47"/>
      <c r="FZ2562" s="47"/>
      <c r="GA2562" s="47"/>
      <c r="GB2562" s="47"/>
      <c r="GC2562" s="47"/>
      <c r="GD2562" s="47"/>
      <c r="GE2562" s="47"/>
      <c r="GF2562" s="47"/>
      <c r="GG2562" s="47"/>
      <c r="GH2562" s="47"/>
      <c r="GI2562" s="47"/>
      <c r="GJ2562" s="47"/>
      <c r="GK2562" s="47"/>
      <c r="GL2562" s="47"/>
      <c r="GM2562" s="47"/>
      <c r="GN2562" s="47"/>
      <c r="GO2562" s="47"/>
      <c r="GP2562" s="47"/>
      <c r="GQ2562" s="47"/>
      <c r="GR2562" s="47"/>
      <c r="GS2562" s="47"/>
      <c r="GT2562" s="47"/>
      <c r="GU2562" s="47"/>
      <c r="GV2562" s="47"/>
      <c r="GW2562" s="47"/>
      <c r="GX2562" s="47"/>
      <c r="GY2562" s="47"/>
      <c r="GZ2562" s="47"/>
      <c r="HA2562" s="47"/>
      <c r="HB2562" s="47"/>
      <c r="HC2562" s="47"/>
      <c r="HD2562" s="47"/>
      <c r="HE2562" s="47"/>
      <c r="HF2562" s="47"/>
      <c r="HG2562" s="47"/>
      <c r="HH2562" s="47"/>
      <c r="HI2562" s="47"/>
      <c r="HJ2562" s="47"/>
      <c r="HK2562" s="47"/>
      <c r="HL2562" s="47"/>
      <c r="HM2562" s="47"/>
      <c r="HN2562" s="47"/>
      <c r="HO2562" s="47"/>
      <c r="HP2562" s="47"/>
      <c r="HQ2562" s="47"/>
      <c r="HR2562" s="47"/>
      <c r="HS2562" s="47"/>
      <c r="HT2562" s="47"/>
      <c r="HU2562" s="47"/>
      <c r="HV2562" s="47"/>
      <c r="HW2562" s="47"/>
      <c r="HX2562" s="47"/>
      <c r="HY2562" s="47"/>
      <c r="HZ2562" s="47"/>
      <c r="IA2562" s="47"/>
      <c r="IB2562" s="47"/>
      <c r="IC2562" s="313"/>
    </row>
    <row r="2563" spans="1:237" s="46" customFormat="1" ht="15">
      <c r="A2563" s="32"/>
      <c r="B2563" s="337"/>
      <c r="C2563" s="126">
        <v>0.03</v>
      </c>
      <c r="D2563" s="48" t="s">
        <v>315</v>
      </c>
      <c r="E2563" s="32" t="s">
        <v>1456</v>
      </c>
      <c r="F2563" s="32"/>
      <c r="G2563" s="32"/>
      <c r="H2563" s="50">
        <f>H2548</f>
        <v>18500</v>
      </c>
      <c r="I2563" s="51">
        <f>+C2563*H2563</f>
        <v>555</v>
      </c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  <c r="AA2563" s="47"/>
      <c r="AB2563" s="47"/>
      <c r="AC2563" s="47"/>
      <c r="AD2563" s="47"/>
      <c r="AE2563" s="47"/>
      <c r="AF2563" s="47"/>
      <c r="AG2563" s="47"/>
      <c r="AH2563" s="47"/>
      <c r="AI2563" s="47"/>
      <c r="AJ2563" s="47"/>
      <c r="AK2563" s="47"/>
      <c r="AL2563" s="47"/>
      <c r="AM2563" s="47"/>
      <c r="AN2563" s="47"/>
      <c r="AO2563" s="47"/>
      <c r="AP2563" s="47"/>
      <c r="AQ2563" s="47"/>
      <c r="AR2563" s="47"/>
      <c r="AS2563" s="47"/>
      <c r="AT2563" s="47"/>
      <c r="AU2563" s="47"/>
      <c r="AV2563" s="47"/>
      <c r="AW2563" s="47"/>
      <c r="AX2563" s="47"/>
      <c r="AY2563" s="47"/>
      <c r="AZ2563" s="47"/>
      <c r="BA2563" s="47"/>
      <c r="BB2563" s="47"/>
      <c r="BC2563" s="47"/>
      <c r="BD2563" s="47"/>
      <c r="BE2563" s="47"/>
      <c r="BF2563" s="47"/>
      <c r="BG2563" s="47"/>
      <c r="BH2563" s="47"/>
      <c r="BI2563" s="47"/>
      <c r="BJ2563" s="47"/>
      <c r="BK2563" s="47"/>
      <c r="BL2563" s="47"/>
      <c r="BM2563" s="47"/>
      <c r="BN2563" s="47"/>
      <c r="BO2563" s="47"/>
      <c r="BP2563" s="47"/>
      <c r="BQ2563" s="47"/>
      <c r="BR2563" s="47"/>
      <c r="BS2563" s="47"/>
      <c r="BT2563" s="47"/>
      <c r="BU2563" s="47"/>
      <c r="BV2563" s="47"/>
      <c r="BW2563" s="47"/>
      <c r="BX2563" s="47"/>
      <c r="BY2563" s="47"/>
      <c r="BZ2563" s="47"/>
      <c r="CA2563" s="47"/>
      <c r="CB2563" s="47"/>
      <c r="CC2563" s="47"/>
      <c r="CD2563" s="47"/>
      <c r="CE2563" s="47"/>
      <c r="CF2563" s="47"/>
      <c r="CG2563" s="47"/>
      <c r="CH2563" s="47"/>
      <c r="CI2563" s="47"/>
      <c r="CJ2563" s="47"/>
      <c r="CK2563" s="47"/>
      <c r="CL2563" s="47"/>
      <c r="CM2563" s="47"/>
      <c r="CN2563" s="47"/>
      <c r="CO2563" s="47"/>
      <c r="CP2563" s="47"/>
      <c r="CQ2563" s="47"/>
      <c r="CR2563" s="47"/>
      <c r="CS2563" s="47"/>
      <c r="CT2563" s="47"/>
      <c r="CU2563" s="47"/>
      <c r="CV2563" s="47"/>
      <c r="CW2563" s="47"/>
      <c r="CX2563" s="47"/>
      <c r="CY2563" s="47"/>
      <c r="CZ2563" s="47"/>
      <c r="DA2563" s="47"/>
      <c r="DB2563" s="47"/>
      <c r="DC2563" s="47"/>
      <c r="DD2563" s="47"/>
      <c r="DE2563" s="47"/>
      <c r="DF2563" s="47"/>
      <c r="DG2563" s="47"/>
      <c r="DH2563" s="47"/>
      <c r="DI2563" s="47"/>
      <c r="DJ2563" s="47"/>
      <c r="DK2563" s="47"/>
      <c r="DL2563" s="47"/>
      <c r="DM2563" s="47"/>
      <c r="DN2563" s="47"/>
      <c r="DO2563" s="47"/>
      <c r="DP2563" s="47"/>
      <c r="DQ2563" s="47"/>
      <c r="DR2563" s="47"/>
      <c r="DS2563" s="47"/>
      <c r="DT2563" s="47"/>
      <c r="DU2563" s="47"/>
      <c r="DV2563" s="47"/>
      <c r="DW2563" s="47"/>
      <c r="DX2563" s="47"/>
      <c r="DY2563" s="47"/>
      <c r="DZ2563" s="47"/>
      <c r="EA2563" s="47"/>
      <c r="EB2563" s="47"/>
      <c r="EC2563" s="47"/>
      <c r="ED2563" s="47"/>
      <c r="EE2563" s="47"/>
      <c r="EF2563" s="47"/>
      <c r="EG2563" s="47"/>
      <c r="EH2563" s="47"/>
      <c r="EI2563" s="47"/>
      <c r="EJ2563" s="47"/>
      <c r="EK2563" s="47"/>
      <c r="EL2563" s="47"/>
      <c r="EM2563" s="47"/>
      <c r="EN2563" s="47"/>
      <c r="EO2563" s="47"/>
      <c r="EP2563" s="47"/>
      <c r="EQ2563" s="47"/>
      <c r="ER2563" s="47"/>
      <c r="ES2563" s="47"/>
      <c r="ET2563" s="47"/>
      <c r="EU2563" s="47"/>
      <c r="EV2563" s="47"/>
      <c r="EW2563" s="47"/>
      <c r="EX2563" s="47"/>
      <c r="EY2563" s="47"/>
      <c r="EZ2563" s="47"/>
      <c r="FA2563" s="47"/>
      <c r="FB2563" s="47"/>
      <c r="FC2563" s="47"/>
      <c r="FD2563" s="47"/>
      <c r="FE2563" s="47"/>
      <c r="FF2563" s="47"/>
      <c r="FG2563" s="47"/>
      <c r="FH2563" s="47"/>
      <c r="FI2563" s="47"/>
      <c r="FJ2563" s="47"/>
      <c r="FK2563" s="47"/>
      <c r="FL2563" s="47"/>
      <c r="FM2563" s="47"/>
      <c r="FN2563" s="47"/>
      <c r="FO2563" s="47"/>
      <c r="FP2563" s="47"/>
      <c r="FQ2563" s="47"/>
      <c r="FR2563" s="47"/>
      <c r="FS2563" s="47"/>
      <c r="FT2563" s="47"/>
      <c r="FU2563" s="47"/>
      <c r="FV2563" s="47"/>
      <c r="FW2563" s="47"/>
      <c r="FX2563" s="47"/>
      <c r="FY2563" s="47"/>
      <c r="FZ2563" s="47"/>
      <c r="GA2563" s="47"/>
      <c r="GB2563" s="47"/>
      <c r="GC2563" s="47"/>
      <c r="GD2563" s="47"/>
      <c r="GE2563" s="47"/>
      <c r="GF2563" s="47"/>
      <c r="GG2563" s="47"/>
      <c r="GH2563" s="47"/>
      <c r="GI2563" s="47"/>
      <c r="GJ2563" s="47"/>
      <c r="GK2563" s="47"/>
      <c r="GL2563" s="47"/>
      <c r="GM2563" s="47"/>
      <c r="GN2563" s="47"/>
      <c r="GO2563" s="47"/>
      <c r="GP2563" s="47"/>
      <c r="GQ2563" s="47"/>
      <c r="GR2563" s="47"/>
      <c r="GS2563" s="47"/>
      <c r="GT2563" s="47"/>
      <c r="GU2563" s="47"/>
      <c r="GV2563" s="47"/>
      <c r="GW2563" s="47"/>
      <c r="GX2563" s="47"/>
      <c r="GY2563" s="47"/>
      <c r="GZ2563" s="47"/>
      <c r="HA2563" s="47"/>
      <c r="HB2563" s="47"/>
      <c r="HC2563" s="47"/>
      <c r="HD2563" s="47"/>
      <c r="HE2563" s="47"/>
      <c r="HF2563" s="47"/>
      <c r="HG2563" s="47"/>
      <c r="HH2563" s="47"/>
      <c r="HI2563" s="47"/>
      <c r="HJ2563" s="47"/>
      <c r="HK2563" s="47"/>
      <c r="HL2563" s="47"/>
      <c r="HM2563" s="47"/>
      <c r="HN2563" s="47"/>
      <c r="HO2563" s="47"/>
      <c r="HP2563" s="47"/>
      <c r="HQ2563" s="47"/>
      <c r="HR2563" s="47"/>
      <c r="HS2563" s="47"/>
      <c r="HT2563" s="47"/>
      <c r="HU2563" s="47"/>
      <c r="HV2563" s="47"/>
      <c r="HW2563" s="47"/>
      <c r="HX2563" s="47"/>
      <c r="HY2563" s="47"/>
      <c r="HZ2563" s="47"/>
      <c r="IA2563" s="47"/>
      <c r="IB2563" s="47"/>
      <c r="IC2563" s="313"/>
    </row>
    <row r="2564" spans="1:237" s="46" customFormat="1" ht="15">
      <c r="A2564" s="32"/>
      <c r="B2564" s="337"/>
      <c r="C2564" s="126"/>
      <c r="D2564" s="32"/>
      <c r="E2564" s="32"/>
      <c r="F2564" s="32"/>
      <c r="G2564" s="32"/>
      <c r="H2564" s="431" t="s">
        <v>1115</v>
      </c>
      <c r="I2564" s="139">
        <f>SUM(I2562:I2563)</f>
        <v>30555</v>
      </c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  <c r="AA2564" s="47"/>
      <c r="AB2564" s="47"/>
      <c r="AC2564" s="47"/>
      <c r="AD2564" s="47"/>
      <c r="AE2564" s="47"/>
      <c r="AF2564" s="47"/>
      <c r="AG2564" s="47"/>
      <c r="AH2564" s="47"/>
      <c r="AI2564" s="47"/>
      <c r="AJ2564" s="47"/>
      <c r="AK2564" s="47"/>
      <c r="AL2564" s="47"/>
      <c r="AM2564" s="47"/>
      <c r="AN2564" s="47"/>
      <c r="AO2564" s="47"/>
      <c r="AP2564" s="47"/>
      <c r="AQ2564" s="47"/>
      <c r="AR2564" s="47"/>
      <c r="AS2564" s="47"/>
      <c r="AT2564" s="47"/>
      <c r="AU2564" s="47"/>
      <c r="AV2564" s="47"/>
      <c r="AW2564" s="47"/>
      <c r="AX2564" s="47"/>
      <c r="AY2564" s="47"/>
      <c r="AZ2564" s="47"/>
      <c r="BA2564" s="47"/>
      <c r="BB2564" s="47"/>
      <c r="BC2564" s="47"/>
      <c r="BD2564" s="47"/>
      <c r="BE2564" s="47"/>
      <c r="BF2564" s="47"/>
      <c r="BG2564" s="47"/>
      <c r="BH2564" s="47"/>
      <c r="BI2564" s="47"/>
      <c r="BJ2564" s="47"/>
      <c r="BK2564" s="47"/>
      <c r="BL2564" s="47"/>
      <c r="BM2564" s="47"/>
      <c r="BN2564" s="47"/>
      <c r="BO2564" s="47"/>
      <c r="BP2564" s="47"/>
      <c r="BQ2564" s="47"/>
      <c r="BR2564" s="47"/>
      <c r="BS2564" s="47"/>
      <c r="BT2564" s="47"/>
      <c r="BU2564" s="47"/>
      <c r="BV2564" s="47"/>
      <c r="BW2564" s="47"/>
      <c r="BX2564" s="47"/>
      <c r="BY2564" s="47"/>
      <c r="BZ2564" s="47"/>
      <c r="CA2564" s="47"/>
      <c r="CB2564" s="47"/>
      <c r="CC2564" s="47"/>
      <c r="CD2564" s="47"/>
      <c r="CE2564" s="47"/>
      <c r="CF2564" s="47"/>
      <c r="CG2564" s="47"/>
      <c r="CH2564" s="47"/>
      <c r="CI2564" s="47"/>
      <c r="CJ2564" s="47"/>
      <c r="CK2564" s="47"/>
      <c r="CL2564" s="47"/>
      <c r="CM2564" s="47"/>
      <c r="CN2564" s="47"/>
      <c r="CO2564" s="47"/>
      <c r="CP2564" s="47"/>
      <c r="CQ2564" s="47"/>
      <c r="CR2564" s="47"/>
      <c r="CS2564" s="47"/>
      <c r="CT2564" s="47"/>
      <c r="CU2564" s="47"/>
      <c r="CV2564" s="47"/>
      <c r="CW2564" s="47"/>
      <c r="CX2564" s="47"/>
      <c r="CY2564" s="47"/>
      <c r="CZ2564" s="47"/>
      <c r="DA2564" s="47"/>
      <c r="DB2564" s="47"/>
      <c r="DC2564" s="47"/>
      <c r="DD2564" s="47"/>
      <c r="DE2564" s="47"/>
      <c r="DF2564" s="47"/>
      <c r="DG2564" s="47"/>
      <c r="DH2564" s="47"/>
      <c r="DI2564" s="47"/>
      <c r="DJ2564" s="47"/>
      <c r="DK2564" s="47"/>
      <c r="DL2564" s="47"/>
      <c r="DM2564" s="47"/>
      <c r="DN2564" s="47"/>
      <c r="DO2564" s="47"/>
      <c r="DP2564" s="47"/>
      <c r="DQ2564" s="47"/>
      <c r="DR2564" s="47"/>
      <c r="DS2564" s="47"/>
      <c r="DT2564" s="47"/>
      <c r="DU2564" s="47"/>
      <c r="DV2564" s="47"/>
      <c r="DW2564" s="47"/>
      <c r="DX2564" s="47"/>
      <c r="DY2564" s="47"/>
      <c r="DZ2564" s="47"/>
      <c r="EA2564" s="47"/>
      <c r="EB2564" s="47"/>
      <c r="EC2564" s="47"/>
      <c r="ED2564" s="47"/>
      <c r="EE2564" s="47"/>
      <c r="EF2564" s="47"/>
      <c r="EG2564" s="47"/>
      <c r="EH2564" s="47"/>
      <c r="EI2564" s="47"/>
      <c r="EJ2564" s="47"/>
      <c r="EK2564" s="47"/>
      <c r="EL2564" s="47"/>
      <c r="EM2564" s="47"/>
      <c r="EN2564" s="47"/>
      <c r="EO2564" s="47"/>
      <c r="EP2564" s="47"/>
      <c r="EQ2564" s="47"/>
      <c r="ER2564" s="47"/>
      <c r="ES2564" s="47"/>
      <c r="ET2564" s="47"/>
      <c r="EU2564" s="47"/>
      <c r="EV2564" s="47"/>
      <c r="EW2564" s="47"/>
      <c r="EX2564" s="47"/>
      <c r="EY2564" s="47"/>
      <c r="EZ2564" s="47"/>
      <c r="FA2564" s="47"/>
      <c r="FB2564" s="47"/>
      <c r="FC2564" s="47"/>
      <c r="FD2564" s="47"/>
      <c r="FE2564" s="47"/>
      <c r="FF2564" s="47"/>
      <c r="FG2564" s="47"/>
      <c r="FH2564" s="47"/>
      <c r="FI2564" s="47"/>
      <c r="FJ2564" s="47"/>
      <c r="FK2564" s="47"/>
      <c r="FL2564" s="47"/>
      <c r="FM2564" s="47"/>
      <c r="FN2564" s="47"/>
      <c r="FO2564" s="47"/>
      <c r="FP2564" s="47"/>
      <c r="FQ2564" s="47"/>
      <c r="FR2564" s="47"/>
      <c r="FS2564" s="47"/>
      <c r="FT2564" s="47"/>
      <c r="FU2564" s="47"/>
      <c r="FV2564" s="47"/>
      <c r="FW2564" s="47"/>
      <c r="FX2564" s="47"/>
      <c r="FY2564" s="47"/>
      <c r="FZ2564" s="47"/>
      <c r="GA2564" s="47"/>
      <c r="GB2564" s="47"/>
      <c r="GC2564" s="47"/>
      <c r="GD2564" s="47"/>
      <c r="GE2564" s="47"/>
      <c r="GF2564" s="47"/>
      <c r="GG2564" s="47"/>
      <c r="GH2564" s="47"/>
      <c r="GI2564" s="47"/>
      <c r="GJ2564" s="47"/>
      <c r="GK2564" s="47"/>
      <c r="GL2564" s="47"/>
      <c r="GM2564" s="47"/>
      <c r="GN2564" s="47"/>
      <c r="GO2564" s="47"/>
      <c r="GP2564" s="47"/>
      <c r="GQ2564" s="47"/>
      <c r="GR2564" s="47"/>
      <c r="GS2564" s="47"/>
      <c r="GT2564" s="47"/>
      <c r="GU2564" s="47"/>
      <c r="GV2564" s="47"/>
      <c r="GW2564" s="47"/>
      <c r="GX2564" s="47"/>
      <c r="GY2564" s="47"/>
      <c r="GZ2564" s="47"/>
      <c r="HA2564" s="47"/>
      <c r="HB2564" s="47"/>
      <c r="HC2564" s="47"/>
      <c r="HD2564" s="47"/>
      <c r="HE2564" s="47"/>
      <c r="HF2564" s="47"/>
      <c r="HG2564" s="47"/>
      <c r="HH2564" s="47"/>
      <c r="HI2564" s="47"/>
      <c r="HJ2564" s="47"/>
      <c r="HK2564" s="47"/>
      <c r="HL2564" s="47"/>
      <c r="HM2564" s="47"/>
      <c r="HN2564" s="47"/>
      <c r="HO2564" s="47"/>
      <c r="HP2564" s="47"/>
      <c r="HQ2564" s="47"/>
      <c r="HR2564" s="47"/>
      <c r="HS2564" s="47"/>
      <c r="HT2564" s="47"/>
      <c r="HU2564" s="47"/>
      <c r="HV2564" s="47"/>
      <c r="HW2564" s="47"/>
      <c r="HX2564" s="47"/>
      <c r="HY2564" s="47"/>
      <c r="HZ2564" s="47"/>
      <c r="IA2564" s="47"/>
      <c r="IB2564" s="47"/>
      <c r="IC2564" s="313"/>
    </row>
    <row r="2565" spans="1:237" s="46" customFormat="1" ht="15">
      <c r="A2565" s="32"/>
      <c r="B2565" s="337"/>
      <c r="C2565" s="437" t="s">
        <v>1116</v>
      </c>
      <c r="D2565" s="32"/>
      <c r="E2565" s="32"/>
      <c r="F2565" s="32"/>
      <c r="G2565" s="32"/>
      <c r="H2565" s="154"/>
      <c r="I2565" s="51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  <c r="AA2565" s="47"/>
      <c r="AB2565" s="47"/>
      <c r="AC2565" s="47"/>
      <c r="AD2565" s="47"/>
      <c r="AE2565" s="47"/>
      <c r="AF2565" s="47"/>
      <c r="AG2565" s="47"/>
      <c r="AH2565" s="47"/>
      <c r="AI2565" s="47"/>
      <c r="AJ2565" s="47"/>
      <c r="AK2565" s="47"/>
      <c r="AL2565" s="47"/>
      <c r="AM2565" s="47"/>
      <c r="AN2565" s="47"/>
      <c r="AO2565" s="47"/>
      <c r="AP2565" s="47"/>
      <c r="AQ2565" s="47"/>
      <c r="AR2565" s="47"/>
      <c r="AS2565" s="47"/>
      <c r="AT2565" s="47"/>
      <c r="AU2565" s="47"/>
      <c r="AV2565" s="47"/>
      <c r="AW2565" s="47"/>
      <c r="AX2565" s="47"/>
      <c r="AY2565" s="47"/>
      <c r="AZ2565" s="47"/>
      <c r="BA2565" s="47"/>
      <c r="BB2565" s="47"/>
      <c r="BC2565" s="47"/>
      <c r="BD2565" s="47"/>
      <c r="BE2565" s="47"/>
      <c r="BF2565" s="47"/>
      <c r="BG2565" s="47"/>
      <c r="BH2565" s="47"/>
      <c r="BI2565" s="47"/>
      <c r="BJ2565" s="47"/>
      <c r="BK2565" s="47"/>
      <c r="BL2565" s="47"/>
      <c r="BM2565" s="47"/>
      <c r="BN2565" s="47"/>
      <c r="BO2565" s="47"/>
      <c r="BP2565" s="47"/>
      <c r="BQ2565" s="47"/>
      <c r="BR2565" s="47"/>
      <c r="BS2565" s="47"/>
      <c r="BT2565" s="47"/>
      <c r="BU2565" s="47"/>
      <c r="BV2565" s="47"/>
      <c r="BW2565" s="47"/>
      <c r="BX2565" s="47"/>
      <c r="BY2565" s="47"/>
      <c r="BZ2565" s="47"/>
      <c r="CA2565" s="47"/>
      <c r="CB2565" s="47"/>
      <c r="CC2565" s="47"/>
      <c r="CD2565" s="47"/>
      <c r="CE2565" s="47"/>
      <c r="CF2565" s="47"/>
      <c r="CG2565" s="47"/>
      <c r="CH2565" s="47"/>
      <c r="CI2565" s="47"/>
      <c r="CJ2565" s="47"/>
      <c r="CK2565" s="47"/>
      <c r="CL2565" s="47"/>
      <c r="CM2565" s="47"/>
      <c r="CN2565" s="47"/>
      <c r="CO2565" s="47"/>
      <c r="CP2565" s="47"/>
      <c r="CQ2565" s="47"/>
      <c r="CR2565" s="47"/>
      <c r="CS2565" s="47"/>
      <c r="CT2565" s="47"/>
      <c r="CU2565" s="47"/>
      <c r="CV2565" s="47"/>
      <c r="CW2565" s="47"/>
      <c r="CX2565" s="47"/>
      <c r="CY2565" s="47"/>
      <c r="CZ2565" s="47"/>
      <c r="DA2565" s="47"/>
      <c r="DB2565" s="47"/>
      <c r="DC2565" s="47"/>
      <c r="DD2565" s="47"/>
      <c r="DE2565" s="47"/>
      <c r="DF2565" s="47"/>
      <c r="DG2565" s="47"/>
      <c r="DH2565" s="47"/>
      <c r="DI2565" s="47"/>
      <c r="DJ2565" s="47"/>
      <c r="DK2565" s="47"/>
      <c r="DL2565" s="47"/>
      <c r="DM2565" s="47"/>
      <c r="DN2565" s="47"/>
      <c r="DO2565" s="47"/>
      <c r="DP2565" s="47"/>
      <c r="DQ2565" s="47"/>
      <c r="DR2565" s="47"/>
      <c r="DS2565" s="47"/>
      <c r="DT2565" s="47"/>
      <c r="DU2565" s="47"/>
      <c r="DV2565" s="47"/>
      <c r="DW2565" s="47"/>
      <c r="DX2565" s="47"/>
      <c r="DY2565" s="47"/>
      <c r="DZ2565" s="47"/>
      <c r="EA2565" s="47"/>
      <c r="EB2565" s="47"/>
      <c r="EC2565" s="47"/>
      <c r="ED2565" s="47"/>
      <c r="EE2565" s="47"/>
      <c r="EF2565" s="47"/>
      <c r="EG2565" s="47"/>
      <c r="EH2565" s="47"/>
      <c r="EI2565" s="47"/>
      <c r="EJ2565" s="47"/>
      <c r="EK2565" s="47"/>
      <c r="EL2565" s="47"/>
      <c r="EM2565" s="47"/>
      <c r="EN2565" s="47"/>
      <c r="EO2565" s="47"/>
      <c r="EP2565" s="47"/>
      <c r="EQ2565" s="47"/>
      <c r="ER2565" s="47"/>
      <c r="ES2565" s="47"/>
      <c r="ET2565" s="47"/>
      <c r="EU2565" s="47"/>
      <c r="EV2565" s="47"/>
      <c r="EW2565" s="47"/>
      <c r="EX2565" s="47"/>
      <c r="EY2565" s="47"/>
      <c r="EZ2565" s="47"/>
      <c r="FA2565" s="47"/>
      <c r="FB2565" s="47"/>
      <c r="FC2565" s="47"/>
      <c r="FD2565" s="47"/>
      <c r="FE2565" s="47"/>
      <c r="FF2565" s="47"/>
      <c r="FG2565" s="47"/>
      <c r="FH2565" s="47"/>
      <c r="FI2565" s="47"/>
      <c r="FJ2565" s="47"/>
      <c r="FK2565" s="47"/>
      <c r="FL2565" s="47"/>
      <c r="FM2565" s="47"/>
      <c r="FN2565" s="47"/>
      <c r="FO2565" s="47"/>
      <c r="FP2565" s="47"/>
      <c r="FQ2565" s="47"/>
      <c r="FR2565" s="47"/>
      <c r="FS2565" s="47"/>
      <c r="FT2565" s="47"/>
      <c r="FU2565" s="47"/>
      <c r="FV2565" s="47"/>
      <c r="FW2565" s="47"/>
      <c r="FX2565" s="47"/>
      <c r="FY2565" s="47"/>
      <c r="FZ2565" s="47"/>
      <c r="GA2565" s="47"/>
      <c r="GB2565" s="47"/>
      <c r="GC2565" s="47"/>
      <c r="GD2565" s="47"/>
      <c r="GE2565" s="47"/>
      <c r="GF2565" s="47"/>
      <c r="GG2565" s="47"/>
      <c r="GH2565" s="47"/>
      <c r="GI2565" s="47"/>
      <c r="GJ2565" s="47"/>
      <c r="GK2565" s="47"/>
      <c r="GL2565" s="47"/>
      <c r="GM2565" s="47"/>
      <c r="GN2565" s="47"/>
      <c r="GO2565" s="47"/>
      <c r="GP2565" s="47"/>
      <c r="GQ2565" s="47"/>
      <c r="GR2565" s="47"/>
      <c r="GS2565" s="47"/>
      <c r="GT2565" s="47"/>
      <c r="GU2565" s="47"/>
      <c r="GV2565" s="47"/>
      <c r="GW2565" s="47"/>
      <c r="GX2565" s="47"/>
      <c r="GY2565" s="47"/>
      <c r="GZ2565" s="47"/>
      <c r="HA2565" s="47"/>
      <c r="HB2565" s="47"/>
      <c r="HC2565" s="47"/>
      <c r="HD2565" s="47"/>
      <c r="HE2565" s="47"/>
      <c r="HF2565" s="47"/>
      <c r="HG2565" s="47"/>
      <c r="HH2565" s="47"/>
      <c r="HI2565" s="47"/>
      <c r="HJ2565" s="47"/>
      <c r="HK2565" s="47"/>
      <c r="HL2565" s="47"/>
      <c r="HM2565" s="47"/>
      <c r="HN2565" s="47"/>
      <c r="HO2565" s="47"/>
      <c r="HP2565" s="47"/>
      <c r="HQ2565" s="47"/>
      <c r="HR2565" s="47"/>
      <c r="HS2565" s="47"/>
      <c r="HT2565" s="47"/>
      <c r="HU2565" s="47"/>
      <c r="HV2565" s="47"/>
      <c r="HW2565" s="47"/>
      <c r="HX2565" s="47"/>
      <c r="HY2565" s="47"/>
      <c r="HZ2565" s="47"/>
      <c r="IA2565" s="47"/>
      <c r="IB2565" s="47"/>
      <c r="IC2565" s="313"/>
    </row>
    <row r="2566" spans="1:237" s="46" customFormat="1" ht="15">
      <c r="A2566" s="32"/>
      <c r="B2566" s="337"/>
      <c r="C2566" s="126">
        <v>0.07</v>
      </c>
      <c r="D2566" s="48" t="s">
        <v>547</v>
      </c>
      <c r="E2566" s="32" t="s">
        <v>549</v>
      </c>
      <c r="F2566" s="32"/>
      <c r="G2566" s="32"/>
      <c r="H2566" s="50">
        <f>H2551</f>
        <v>36000</v>
      </c>
      <c r="I2566" s="51">
        <f>+C2566*H2566</f>
        <v>2520.0000000000005</v>
      </c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  <c r="AA2566" s="47"/>
      <c r="AB2566" s="47"/>
      <c r="AC2566" s="47"/>
      <c r="AD2566" s="47"/>
      <c r="AE2566" s="47"/>
      <c r="AF2566" s="47"/>
      <c r="AG2566" s="47"/>
      <c r="AH2566" s="47"/>
      <c r="AI2566" s="47"/>
      <c r="AJ2566" s="47"/>
      <c r="AK2566" s="47"/>
      <c r="AL2566" s="47"/>
      <c r="AM2566" s="47"/>
      <c r="AN2566" s="47"/>
      <c r="AO2566" s="47"/>
      <c r="AP2566" s="47"/>
      <c r="AQ2566" s="47"/>
      <c r="AR2566" s="47"/>
      <c r="AS2566" s="47"/>
      <c r="AT2566" s="47"/>
      <c r="AU2566" s="47"/>
      <c r="AV2566" s="47"/>
      <c r="AW2566" s="47"/>
      <c r="AX2566" s="47"/>
      <c r="AY2566" s="47"/>
      <c r="AZ2566" s="47"/>
      <c r="BA2566" s="47"/>
      <c r="BB2566" s="47"/>
      <c r="BC2566" s="47"/>
      <c r="BD2566" s="47"/>
      <c r="BE2566" s="47"/>
      <c r="BF2566" s="47"/>
      <c r="BG2566" s="47"/>
      <c r="BH2566" s="47"/>
      <c r="BI2566" s="47"/>
      <c r="BJ2566" s="47"/>
      <c r="BK2566" s="47"/>
      <c r="BL2566" s="47"/>
      <c r="BM2566" s="47"/>
      <c r="BN2566" s="47"/>
      <c r="BO2566" s="47"/>
      <c r="BP2566" s="47"/>
      <c r="BQ2566" s="47"/>
      <c r="BR2566" s="47"/>
      <c r="BS2566" s="47"/>
      <c r="BT2566" s="47"/>
      <c r="BU2566" s="47"/>
      <c r="BV2566" s="47"/>
      <c r="BW2566" s="47"/>
      <c r="BX2566" s="47"/>
      <c r="BY2566" s="47"/>
      <c r="BZ2566" s="47"/>
      <c r="CA2566" s="47"/>
      <c r="CB2566" s="47"/>
      <c r="CC2566" s="47"/>
      <c r="CD2566" s="47"/>
      <c r="CE2566" s="47"/>
      <c r="CF2566" s="47"/>
      <c r="CG2566" s="47"/>
      <c r="CH2566" s="47"/>
      <c r="CI2566" s="47"/>
      <c r="CJ2566" s="47"/>
      <c r="CK2566" s="47"/>
      <c r="CL2566" s="47"/>
      <c r="CM2566" s="47"/>
      <c r="CN2566" s="47"/>
      <c r="CO2566" s="47"/>
      <c r="CP2566" s="47"/>
      <c r="CQ2566" s="47"/>
      <c r="CR2566" s="47"/>
      <c r="CS2566" s="47"/>
      <c r="CT2566" s="47"/>
      <c r="CU2566" s="47"/>
      <c r="CV2566" s="47"/>
      <c r="CW2566" s="47"/>
      <c r="CX2566" s="47"/>
      <c r="CY2566" s="47"/>
      <c r="CZ2566" s="47"/>
      <c r="DA2566" s="47"/>
      <c r="DB2566" s="47"/>
      <c r="DC2566" s="47"/>
      <c r="DD2566" s="47"/>
      <c r="DE2566" s="47"/>
      <c r="DF2566" s="47"/>
      <c r="DG2566" s="47"/>
      <c r="DH2566" s="47"/>
      <c r="DI2566" s="47"/>
      <c r="DJ2566" s="47"/>
      <c r="DK2566" s="47"/>
      <c r="DL2566" s="47"/>
      <c r="DM2566" s="47"/>
      <c r="DN2566" s="47"/>
      <c r="DO2566" s="47"/>
      <c r="DP2566" s="47"/>
      <c r="DQ2566" s="47"/>
      <c r="DR2566" s="47"/>
      <c r="DS2566" s="47"/>
      <c r="DT2566" s="47"/>
      <c r="DU2566" s="47"/>
      <c r="DV2566" s="47"/>
      <c r="DW2566" s="47"/>
      <c r="DX2566" s="47"/>
      <c r="DY2566" s="47"/>
      <c r="DZ2566" s="47"/>
      <c r="EA2566" s="47"/>
      <c r="EB2566" s="47"/>
      <c r="EC2566" s="47"/>
      <c r="ED2566" s="47"/>
      <c r="EE2566" s="47"/>
      <c r="EF2566" s="47"/>
      <c r="EG2566" s="47"/>
      <c r="EH2566" s="47"/>
      <c r="EI2566" s="47"/>
      <c r="EJ2566" s="47"/>
      <c r="EK2566" s="47"/>
      <c r="EL2566" s="47"/>
      <c r="EM2566" s="47"/>
      <c r="EN2566" s="47"/>
      <c r="EO2566" s="47"/>
      <c r="EP2566" s="47"/>
      <c r="EQ2566" s="47"/>
      <c r="ER2566" s="47"/>
      <c r="ES2566" s="47"/>
      <c r="ET2566" s="47"/>
      <c r="EU2566" s="47"/>
      <c r="EV2566" s="47"/>
      <c r="EW2566" s="47"/>
      <c r="EX2566" s="47"/>
      <c r="EY2566" s="47"/>
      <c r="EZ2566" s="47"/>
      <c r="FA2566" s="47"/>
      <c r="FB2566" s="47"/>
      <c r="FC2566" s="47"/>
      <c r="FD2566" s="47"/>
      <c r="FE2566" s="47"/>
      <c r="FF2566" s="47"/>
      <c r="FG2566" s="47"/>
      <c r="FH2566" s="47"/>
      <c r="FI2566" s="47"/>
      <c r="FJ2566" s="47"/>
      <c r="FK2566" s="47"/>
      <c r="FL2566" s="47"/>
      <c r="FM2566" s="47"/>
      <c r="FN2566" s="47"/>
      <c r="FO2566" s="47"/>
      <c r="FP2566" s="47"/>
      <c r="FQ2566" s="47"/>
      <c r="FR2566" s="47"/>
      <c r="FS2566" s="47"/>
      <c r="FT2566" s="47"/>
      <c r="FU2566" s="47"/>
      <c r="FV2566" s="47"/>
      <c r="FW2566" s="47"/>
      <c r="FX2566" s="47"/>
      <c r="FY2566" s="47"/>
      <c r="FZ2566" s="47"/>
      <c r="GA2566" s="47"/>
      <c r="GB2566" s="47"/>
      <c r="GC2566" s="47"/>
      <c r="GD2566" s="47"/>
      <c r="GE2566" s="47"/>
      <c r="GF2566" s="47"/>
      <c r="GG2566" s="47"/>
      <c r="GH2566" s="47"/>
      <c r="GI2566" s="47"/>
      <c r="GJ2566" s="47"/>
      <c r="GK2566" s="47"/>
      <c r="GL2566" s="47"/>
      <c r="GM2566" s="47"/>
      <c r="GN2566" s="47"/>
      <c r="GO2566" s="47"/>
      <c r="GP2566" s="47"/>
      <c r="GQ2566" s="47"/>
      <c r="GR2566" s="47"/>
      <c r="GS2566" s="47"/>
      <c r="GT2566" s="47"/>
      <c r="GU2566" s="47"/>
      <c r="GV2566" s="47"/>
      <c r="GW2566" s="47"/>
      <c r="GX2566" s="47"/>
      <c r="GY2566" s="47"/>
      <c r="GZ2566" s="47"/>
      <c r="HA2566" s="47"/>
      <c r="HB2566" s="47"/>
      <c r="HC2566" s="47"/>
      <c r="HD2566" s="47"/>
      <c r="HE2566" s="47"/>
      <c r="HF2566" s="47"/>
      <c r="HG2566" s="47"/>
      <c r="HH2566" s="47"/>
      <c r="HI2566" s="47"/>
      <c r="HJ2566" s="47"/>
      <c r="HK2566" s="47"/>
      <c r="HL2566" s="47"/>
      <c r="HM2566" s="47"/>
      <c r="HN2566" s="47"/>
      <c r="HO2566" s="47"/>
      <c r="HP2566" s="47"/>
      <c r="HQ2566" s="47"/>
      <c r="HR2566" s="47"/>
      <c r="HS2566" s="47"/>
      <c r="HT2566" s="47"/>
      <c r="HU2566" s="47"/>
      <c r="HV2566" s="47"/>
      <c r="HW2566" s="47"/>
      <c r="HX2566" s="47"/>
      <c r="HY2566" s="47"/>
      <c r="HZ2566" s="47"/>
      <c r="IA2566" s="47"/>
      <c r="IB2566" s="47"/>
      <c r="IC2566" s="313"/>
    </row>
    <row r="2567" spans="1:237" s="46" customFormat="1" ht="15">
      <c r="A2567" s="32"/>
      <c r="B2567" s="337"/>
      <c r="C2567" s="126">
        <v>0.1</v>
      </c>
      <c r="D2567" s="48" t="s">
        <v>547</v>
      </c>
      <c r="E2567" s="32" t="s">
        <v>548</v>
      </c>
      <c r="F2567" s="32"/>
      <c r="G2567" s="32"/>
      <c r="H2567" s="50">
        <f>H2552</f>
        <v>51000</v>
      </c>
      <c r="I2567" s="51">
        <f>+C2567*H2567</f>
        <v>5100</v>
      </c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  <c r="AA2567" s="47"/>
      <c r="AB2567" s="47"/>
      <c r="AC2567" s="47"/>
      <c r="AD2567" s="47"/>
      <c r="AE2567" s="47"/>
      <c r="AF2567" s="47"/>
      <c r="AG2567" s="47"/>
      <c r="AH2567" s="47"/>
      <c r="AI2567" s="47"/>
      <c r="AJ2567" s="47"/>
      <c r="AK2567" s="47"/>
      <c r="AL2567" s="47"/>
      <c r="AM2567" s="47"/>
      <c r="AN2567" s="47"/>
      <c r="AO2567" s="47"/>
      <c r="AP2567" s="47"/>
      <c r="AQ2567" s="47"/>
      <c r="AR2567" s="47"/>
      <c r="AS2567" s="47"/>
      <c r="AT2567" s="47"/>
      <c r="AU2567" s="47"/>
      <c r="AV2567" s="47"/>
      <c r="AW2567" s="47"/>
      <c r="AX2567" s="47"/>
      <c r="AY2567" s="47"/>
      <c r="AZ2567" s="47"/>
      <c r="BA2567" s="47"/>
      <c r="BB2567" s="47"/>
      <c r="BC2567" s="47"/>
      <c r="BD2567" s="47"/>
      <c r="BE2567" s="47"/>
      <c r="BF2567" s="47"/>
      <c r="BG2567" s="47"/>
      <c r="BH2567" s="47"/>
      <c r="BI2567" s="47"/>
      <c r="BJ2567" s="47"/>
      <c r="BK2567" s="47"/>
      <c r="BL2567" s="47"/>
      <c r="BM2567" s="47"/>
      <c r="BN2567" s="47"/>
      <c r="BO2567" s="47"/>
      <c r="BP2567" s="47"/>
      <c r="BQ2567" s="47"/>
      <c r="BR2567" s="47"/>
      <c r="BS2567" s="47"/>
      <c r="BT2567" s="47"/>
      <c r="BU2567" s="47"/>
      <c r="BV2567" s="47"/>
      <c r="BW2567" s="47"/>
      <c r="BX2567" s="47"/>
      <c r="BY2567" s="47"/>
      <c r="BZ2567" s="47"/>
      <c r="CA2567" s="47"/>
      <c r="CB2567" s="47"/>
      <c r="CC2567" s="47"/>
      <c r="CD2567" s="47"/>
      <c r="CE2567" s="47"/>
      <c r="CF2567" s="47"/>
      <c r="CG2567" s="47"/>
      <c r="CH2567" s="47"/>
      <c r="CI2567" s="47"/>
      <c r="CJ2567" s="47"/>
      <c r="CK2567" s="47"/>
      <c r="CL2567" s="47"/>
      <c r="CM2567" s="47"/>
      <c r="CN2567" s="47"/>
      <c r="CO2567" s="47"/>
      <c r="CP2567" s="47"/>
      <c r="CQ2567" s="47"/>
      <c r="CR2567" s="47"/>
      <c r="CS2567" s="47"/>
      <c r="CT2567" s="47"/>
      <c r="CU2567" s="47"/>
      <c r="CV2567" s="47"/>
      <c r="CW2567" s="47"/>
      <c r="CX2567" s="47"/>
      <c r="CY2567" s="47"/>
      <c r="CZ2567" s="47"/>
      <c r="DA2567" s="47"/>
      <c r="DB2567" s="47"/>
      <c r="DC2567" s="47"/>
      <c r="DD2567" s="47"/>
      <c r="DE2567" s="47"/>
      <c r="DF2567" s="47"/>
      <c r="DG2567" s="47"/>
      <c r="DH2567" s="47"/>
      <c r="DI2567" s="47"/>
      <c r="DJ2567" s="47"/>
      <c r="DK2567" s="47"/>
      <c r="DL2567" s="47"/>
      <c r="DM2567" s="47"/>
      <c r="DN2567" s="47"/>
      <c r="DO2567" s="47"/>
      <c r="DP2567" s="47"/>
      <c r="DQ2567" s="47"/>
      <c r="DR2567" s="47"/>
      <c r="DS2567" s="47"/>
      <c r="DT2567" s="47"/>
      <c r="DU2567" s="47"/>
      <c r="DV2567" s="47"/>
      <c r="DW2567" s="47"/>
      <c r="DX2567" s="47"/>
      <c r="DY2567" s="47"/>
      <c r="DZ2567" s="47"/>
      <c r="EA2567" s="47"/>
      <c r="EB2567" s="47"/>
      <c r="EC2567" s="47"/>
      <c r="ED2567" s="47"/>
      <c r="EE2567" s="47"/>
      <c r="EF2567" s="47"/>
      <c r="EG2567" s="47"/>
      <c r="EH2567" s="47"/>
      <c r="EI2567" s="47"/>
      <c r="EJ2567" s="47"/>
      <c r="EK2567" s="47"/>
      <c r="EL2567" s="47"/>
      <c r="EM2567" s="47"/>
      <c r="EN2567" s="47"/>
      <c r="EO2567" s="47"/>
      <c r="EP2567" s="47"/>
      <c r="EQ2567" s="47"/>
      <c r="ER2567" s="47"/>
      <c r="ES2567" s="47"/>
      <c r="ET2567" s="47"/>
      <c r="EU2567" s="47"/>
      <c r="EV2567" s="47"/>
      <c r="EW2567" s="47"/>
      <c r="EX2567" s="47"/>
      <c r="EY2567" s="47"/>
      <c r="EZ2567" s="47"/>
      <c r="FA2567" s="47"/>
      <c r="FB2567" s="47"/>
      <c r="FC2567" s="47"/>
      <c r="FD2567" s="47"/>
      <c r="FE2567" s="47"/>
      <c r="FF2567" s="47"/>
      <c r="FG2567" s="47"/>
      <c r="FH2567" s="47"/>
      <c r="FI2567" s="47"/>
      <c r="FJ2567" s="47"/>
      <c r="FK2567" s="47"/>
      <c r="FL2567" s="47"/>
      <c r="FM2567" s="47"/>
      <c r="FN2567" s="47"/>
      <c r="FO2567" s="47"/>
      <c r="FP2567" s="47"/>
      <c r="FQ2567" s="47"/>
      <c r="FR2567" s="47"/>
      <c r="FS2567" s="47"/>
      <c r="FT2567" s="47"/>
      <c r="FU2567" s="47"/>
      <c r="FV2567" s="47"/>
      <c r="FW2567" s="47"/>
      <c r="FX2567" s="47"/>
      <c r="FY2567" s="47"/>
      <c r="FZ2567" s="47"/>
      <c r="GA2567" s="47"/>
      <c r="GB2567" s="47"/>
      <c r="GC2567" s="47"/>
      <c r="GD2567" s="47"/>
      <c r="GE2567" s="47"/>
      <c r="GF2567" s="47"/>
      <c r="GG2567" s="47"/>
      <c r="GH2567" s="47"/>
      <c r="GI2567" s="47"/>
      <c r="GJ2567" s="47"/>
      <c r="GK2567" s="47"/>
      <c r="GL2567" s="47"/>
      <c r="GM2567" s="47"/>
      <c r="GN2567" s="47"/>
      <c r="GO2567" s="47"/>
      <c r="GP2567" s="47"/>
      <c r="GQ2567" s="47"/>
      <c r="GR2567" s="47"/>
      <c r="GS2567" s="47"/>
      <c r="GT2567" s="47"/>
      <c r="GU2567" s="47"/>
      <c r="GV2567" s="47"/>
      <c r="GW2567" s="47"/>
      <c r="GX2567" s="47"/>
      <c r="GY2567" s="47"/>
      <c r="GZ2567" s="47"/>
      <c r="HA2567" s="47"/>
      <c r="HB2567" s="47"/>
      <c r="HC2567" s="47"/>
      <c r="HD2567" s="47"/>
      <c r="HE2567" s="47"/>
      <c r="HF2567" s="47"/>
      <c r="HG2567" s="47"/>
      <c r="HH2567" s="47"/>
      <c r="HI2567" s="47"/>
      <c r="HJ2567" s="47"/>
      <c r="HK2567" s="47"/>
      <c r="HL2567" s="47"/>
      <c r="HM2567" s="47"/>
      <c r="HN2567" s="47"/>
      <c r="HO2567" s="47"/>
      <c r="HP2567" s="47"/>
      <c r="HQ2567" s="47"/>
      <c r="HR2567" s="47"/>
      <c r="HS2567" s="47"/>
      <c r="HT2567" s="47"/>
      <c r="HU2567" s="47"/>
      <c r="HV2567" s="47"/>
      <c r="HW2567" s="47"/>
      <c r="HX2567" s="47"/>
      <c r="HY2567" s="47"/>
      <c r="HZ2567" s="47"/>
      <c r="IA2567" s="47"/>
      <c r="IB2567" s="47"/>
      <c r="IC2567" s="313"/>
    </row>
    <row r="2568" spans="1:237" s="46" customFormat="1" ht="15">
      <c r="A2568" s="32"/>
      <c r="B2568" s="337"/>
      <c r="C2568" s="126">
        <v>0.01</v>
      </c>
      <c r="D2568" s="48" t="s">
        <v>547</v>
      </c>
      <c r="E2568" s="32" t="s">
        <v>550</v>
      </c>
      <c r="F2568" s="32"/>
      <c r="G2568" s="32"/>
      <c r="H2568" s="50">
        <f>H2553</f>
        <v>54000</v>
      </c>
      <c r="I2568" s="51">
        <f>+C2568*H2568</f>
        <v>540</v>
      </c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  <c r="AA2568" s="47"/>
      <c r="AB2568" s="47"/>
      <c r="AC2568" s="47"/>
      <c r="AD2568" s="47"/>
      <c r="AE2568" s="47"/>
      <c r="AF2568" s="47"/>
      <c r="AG2568" s="47"/>
      <c r="AH2568" s="47"/>
      <c r="AI2568" s="47"/>
      <c r="AJ2568" s="47"/>
      <c r="AK2568" s="47"/>
      <c r="AL2568" s="47"/>
      <c r="AM2568" s="47"/>
      <c r="AN2568" s="47"/>
      <c r="AO2568" s="47"/>
      <c r="AP2568" s="47"/>
      <c r="AQ2568" s="47"/>
      <c r="AR2568" s="47"/>
      <c r="AS2568" s="47"/>
      <c r="AT2568" s="47"/>
      <c r="AU2568" s="47"/>
      <c r="AV2568" s="47"/>
      <c r="AW2568" s="47"/>
      <c r="AX2568" s="47"/>
      <c r="AY2568" s="47"/>
      <c r="AZ2568" s="47"/>
      <c r="BA2568" s="47"/>
      <c r="BB2568" s="47"/>
      <c r="BC2568" s="47"/>
      <c r="BD2568" s="47"/>
      <c r="BE2568" s="47"/>
      <c r="BF2568" s="47"/>
      <c r="BG2568" s="47"/>
      <c r="BH2568" s="47"/>
      <c r="BI2568" s="47"/>
      <c r="BJ2568" s="47"/>
      <c r="BK2568" s="47"/>
      <c r="BL2568" s="47"/>
      <c r="BM2568" s="47"/>
      <c r="BN2568" s="47"/>
      <c r="BO2568" s="47"/>
      <c r="BP2568" s="47"/>
      <c r="BQ2568" s="47"/>
      <c r="BR2568" s="47"/>
      <c r="BS2568" s="47"/>
      <c r="BT2568" s="47"/>
      <c r="BU2568" s="47"/>
      <c r="BV2568" s="47"/>
      <c r="BW2568" s="47"/>
      <c r="BX2568" s="47"/>
      <c r="BY2568" s="47"/>
      <c r="BZ2568" s="47"/>
      <c r="CA2568" s="47"/>
      <c r="CB2568" s="47"/>
      <c r="CC2568" s="47"/>
      <c r="CD2568" s="47"/>
      <c r="CE2568" s="47"/>
      <c r="CF2568" s="47"/>
      <c r="CG2568" s="47"/>
      <c r="CH2568" s="47"/>
      <c r="CI2568" s="47"/>
      <c r="CJ2568" s="47"/>
      <c r="CK2568" s="47"/>
      <c r="CL2568" s="47"/>
      <c r="CM2568" s="47"/>
      <c r="CN2568" s="47"/>
      <c r="CO2568" s="47"/>
      <c r="CP2568" s="47"/>
      <c r="CQ2568" s="47"/>
      <c r="CR2568" s="47"/>
      <c r="CS2568" s="47"/>
      <c r="CT2568" s="47"/>
      <c r="CU2568" s="47"/>
      <c r="CV2568" s="47"/>
      <c r="CW2568" s="47"/>
      <c r="CX2568" s="47"/>
      <c r="CY2568" s="47"/>
      <c r="CZ2568" s="47"/>
      <c r="DA2568" s="47"/>
      <c r="DB2568" s="47"/>
      <c r="DC2568" s="47"/>
      <c r="DD2568" s="47"/>
      <c r="DE2568" s="47"/>
      <c r="DF2568" s="47"/>
      <c r="DG2568" s="47"/>
      <c r="DH2568" s="47"/>
      <c r="DI2568" s="47"/>
      <c r="DJ2568" s="47"/>
      <c r="DK2568" s="47"/>
      <c r="DL2568" s="47"/>
      <c r="DM2568" s="47"/>
      <c r="DN2568" s="47"/>
      <c r="DO2568" s="47"/>
      <c r="DP2568" s="47"/>
      <c r="DQ2568" s="47"/>
      <c r="DR2568" s="47"/>
      <c r="DS2568" s="47"/>
      <c r="DT2568" s="47"/>
      <c r="DU2568" s="47"/>
      <c r="DV2568" s="47"/>
      <c r="DW2568" s="47"/>
      <c r="DX2568" s="47"/>
      <c r="DY2568" s="47"/>
      <c r="DZ2568" s="47"/>
      <c r="EA2568" s="47"/>
      <c r="EB2568" s="47"/>
      <c r="EC2568" s="47"/>
      <c r="ED2568" s="47"/>
      <c r="EE2568" s="47"/>
      <c r="EF2568" s="47"/>
      <c r="EG2568" s="47"/>
      <c r="EH2568" s="47"/>
      <c r="EI2568" s="47"/>
      <c r="EJ2568" s="47"/>
      <c r="EK2568" s="47"/>
      <c r="EL2568" s="47"/>
      <c r="EM2568" s="47"/>
      <c r="EN2568" s="47"/>
      <c r="EO2568" s="47"/>
      <c r="EP2568" s="47"/>
      <c r="EQ2568" s="47"/>
      <c r="ER2568" s="47"/>
      <c r="ES2568" s="47"/>
      <c r="ET2568" s="47"/>
      <c r="EU2568" s="47"/>
      <c r="EV2568" s="47"/>
      <c r="EW2568" s="47"/>
      <c r="EX2568" s="47"/>
      <c r="EY2568" s="47"/>
      <c r="EZ2568" s="47"/>
      <c r="FA2568" s="47"/>
      <c r="FB2568" s="47"/>
      <c r="FC2568" s="47"/>
      <c r="FD2568" s="47"/>
      <c r="FE2568" s="47"/>
      <c r="FF2568" s="47"/>
      <c r="FG2568" s="47"/>
      <c r="FH2568" s="47"/>
      <c r="FI2568" s="47"/>
      <c r="FJ2568" s="47"/>
      <c r="FK2568" s="47"/>
      <c r="FL2568" s="47"/>
      <c r="FM2568" s="47"/>
      <c r="FN2568" s="47"/>
      <c r="FO2568" s="47"/>
      <c r="FP2568" s="47"/>
      <c r="FQ2568" s="47"/>
      <c r="FR2568" s="47"/>
      <c r="FS2568" s="47"/>
      <c r="FT2568" s="47"/>
      <c r="FU2568" s="47"/>
      <c r="FV2568" s="47"/>
      <c r="FW2568" s="47"/>
      <c r="FX2568" s="47"/>
      <c r="FY2568" s="47"/>
      <c r="FZ2568" s="47"/>
      <c r="GA2568" s="47"/>
      <c r="GB2568" s="47"/>
      <c r="GC2568" s="47"/>
      <c r="GD2568" s="47"/>
      <c r="GE2568" s="47"/>
      <c r="GF2568" s="47"/>
      <c r="GG2568" s="47"/>
      <c r="GH2568" s="47"/>
      <c r="GI2568" s="47"/>
      <c r="GJ2568" s="47"/>
      <c r="GK2568" s="47"/>
      <c r="GL2568" s="47"/>
      <c r="GM2568" s="47"/>
      <c r="GN2568" s="47"/>
      <c r="GO2568" s="47"/>
      <c r="GP2568" s="47"/>
      <c r="GQ2568" s="47"/>
      <c r="GR2568" s="47"/>
      <c r="GS2568" s="47"/>
      <c r="GT2568" s="47"/>
      <c r="GU2568" s="47"/>
      <c r="GV2568" s="47"/>
      <c r="GW2568" s="47"/>
      <c r="GX2568" s="47"/>
      <c r="GY2568" s="47"/>
      <c r="GZ2568" s="47"/>
      <c r="HA2568" s="47"/>
      <c r="HB2568" s="47"/>
      <c r="HC2568" s="47"/>
      <c r="HD2568" s="47"/>
      <c r="HE2568" s="47"/>
      <c r="HF2568" s="47"/>
      <c r="HG2568" s="47"/>
      <c r="HH2568" s="47"/>
      <c r="HI2568" s="47"/>
      <c r="HJ2568" s="47"/>
      <c r="HK2568" s="47"/>
      <c r="HL2568" s="47"/>
      <c r="HM2568" s="47"/>
      <c r="HN2568" s="47"/>
      <c r="HO2568" s="47"/>
      <c r="HP2568" s="47"/>
      <c r="HQ2568" s="47"/>
      <c r="HR2568" s="47"/>
      <c r="HS2568" s="47"/>
      <c r="HT2568" s="47"/>
      <c r="HU2568" s="47"/>
      <c r="HV2568" s="47"/>
      <c r="HW2568" s="47"/>
      <c r="HX2568" s="47"/>
      <c r="HY2568" s="47"/>
      <c r="HZ2568" s="47"/>
      <c r="IA2568" s="47"/>
      <c r="IB2568" s="47"/>
      <c r="IC2568" s="313"/>
    </row>
    <row r="2569" spans="1:237" s="46" customFormat="1" ht="15">
      <c r="A2569" s="32"/>
      <c r="B2569" s="337"/>
      <c r="C2569" s="126">
        <v>0.004</v>
      </c>
      <c r="D2569" s="48" t="s">
        <v>547</v>
      </c>
      <c r="E2569" s="32" t="s">
        <v>551</v>
      </c>
      <c r="F2569" s="32"/>
      <c r="G2569" s="32"/>
      <c r="H2569" s="40">
        <f>H2554</f>
        <v>48000</v>
      </c>
      <c r="I2569" s="51">
        <f>+C2569*H2569</f>
        <v>192</v>
      </c>
      <c r="K2569" s="47"/>
      <c r="L2569" s="47"/>
      <c r="M2569" s="47"/>
      <c r="N2569" s="47"/>
      <c r="O2569" s="47"/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  <c r="AA2569" s="47"/>
      <c r="AB2569" s="47"/>
      <c r="AC2569" s="47"/>
      <c r="AD2569" s="47"/>
      <c r="AE2569" s="47"/>
      <c r="AF2569" s="47"/>
      <c r="AG2569" s="47"/>
      <c r="AH2569" s="47"/>
      <c r="AI2569" s="47"/>
      <c r="AJ2569" s="47"/>
      <c r="AK2569" s="47"/>
      <c r="AL2569" s="47"/>
      <c r="AM2569" s="47"/>
      <c r="AN2569" s="47"/>
      <c r="AO2569" s="47"/>
      <c r="AP2569" s="47"/>
      <c r="AQ2569" s="47"/>
      <c r="AR2569" s="47"/>
      <c r="AS2569" s="47"/>
      <c r="AT2569" s="47"/>
      <c r="AU2569" s="47"/>
      <c r="AV2569" s="47"/>
      <c r="AW2569" s="47"/>
      <c r="AX2569" s="47"/>
      <c r="AY2569" s="47"/>
      <c r="AZ2569" s="47"/>
      <c r="BA2569" s="47"/>
      <c r="BB2569" s="47"/>
      <c r="BC2569" s="47"/>
      <c r="BD2569" s="47"/>
      <c r="BE2569" s="47"/>
      <c r="BF2569" s="47"/>
      <c r="BG2569" s="47"/>
      <c r="BH2569" s="47"/>
      <c r="BI2569" s="47"/>
      <c r="BJ2569" s="47"/>
      <c r="BK2569" s="47"/>
      <c r="BL2569" s="47"/>
      <c r="BM2569" s="47"/>
      <c r="BN2569" s="47"/>
      <c r="BO2569" s="47"/>
      <c r="BP2569" s="47"/>
      <c r="BQ2569" s="47"/>
      <c r="BR2569" s="47"/>
      <c r="BS2569" s="47"/>
      <c r="BT2569" s="47"/>
      <c r="BU2569" s="47"/>
      <c r="BV2569" s="47"/>
      <c r="BW2569" s="47"/>
      <c r="BX2569" s="47"/>
      <c r="BY2569" s="47"/>
      <c r="BZ2569" s="47"/>
      <c r="CA2569" s="47"/>
      <c r="CB2569" s="47"/>
      <c r="CC2569" s="47"/>
      <c r="CD2569" s="47"/>
      <c r="CE2569" s="47"/>
      <c r="CF2569" s="47"/>
      <c r="CG2569" s="47"/>
      <c r="CH2569" s="47"/>
      <c r="CI2569" s="47"/>
      <c r="CJ2569" s="47"/>
      <c r="CK2569" s="47"/>
      <c r="CL2569" s="47"/>
      <c r="CM2569" s="47"/>
      <c r="CN2569" s="47"/>
      <c r="CO2569" s="47"/>
      <c r="CP2569" s="47"/>
      <c r="CQ2569" s="47"/>
      <c r="CR2569" s="47"/>
      <c r="CS2569" s="47"/>
      <c r="CT2569" s="47"/>
      <c r="CU2569" s="47"/>
      <c r="CV2569" s="47"/>
      <c r="CW2569" s="47"/>
      <c r="CX2569" s="47"/>
      <c r="CY2569" s="47"/>
      <c r="CZ2569" s="47"/>
      <c r="DA2569" s="47"/>
      <c r="DB2569" s="47"/>
      <c r="DC2569" s="47"/>
      <c r="DD2569" s="47"/>
      <c r="DE2569" s="47"/>
      <c r="DF2569" s="47"/>
      <c r="DG2569" s="47"/>
      <c r="DH2569" s="47"/>
      <c r="DI2569" s="47"/>
      <c r="DJ2569" s="47"/>
      <c r="DK2569" s="47"/>
      <c r="DL2569" s="47"/>
      <c r="DM2569" s="47"/>
      <c r="DN2569" s="47"/>
      <c r="DO2569" s="47"/>
      <c r="DP2569" s="47"/>
      <c r="DQ2569" s="47"/>
      <c r="DR2569" s="47"/>
      <c r="DS2569" s="47"/>
      <c r="DT2569" s="47"/>
      <c r="DU2569" s="47"/>
      <c r="DV2569" s="47"/>
      <c r="DW2569" s="47"/>
      <c r="DX2569" s="47"/>
      <c r="DY2569" s="47"/>
      <c r="DZ2569" s="47"/>
      <c r="EA2569" s="47"/>
      <c r="EB2569" s="47"/>
      <c r="EC2569" s="47"/>
      <c r="ED2569" s="47"/>
      <c r="EE2569" s="47"/>
      <c r="EF2569" s="47"/>
      <c r="EG2569" s="47"/>
      <c r="EH2569" s="47"/>
      <c r="EI2569" s="47"/>
      <c r="EJ2569" s="47"/>
      <c r="EK2569" s="47"/>
      <c r="EL2569" s="47"/>
      <c r="EM2569" s="47"/>
      <c r="EN2569" s="47"/>
      <c r="EO2569" s="47"/>
      <c r="EP2569" s="47"/>
      <c r="EQ2569" s="47"/>
      <c r="ER2569" s="47"/>
      <c r="ES2569" s="47"/>
      <c r="ET2569" s="47"/>
      <c r="EU2569" s="47"/>
      <c r="EV2569" s="47"/>
      <c r="EW2569" s="47"/>
      <c r="EX2569" s="47"/>
      <c r="EY2569" s="47"/>
      <c r="EZ2569" s="47"/>
      <c r="FA2569" s="47"/>
      <c r="FB2569" s="47"/>
      <c r="FC2569" s="47"/>
      <c r="FD2569" s="47"/>
      <c r="FE2569" s="47"/>
      <c r="FF2569" s="47"/>
      <c r="FG2569" s="47"/>
      <c r="FH2569" s="47"/>
      <c r="FI2569" s="47"/>
      <c r="FJ2569" s="47"/>
      <c r="FK2569" s="47"/>
      <c r="FL2569" s="47"/>
      <c r="FM2569" s="47"/>
      <c r="FN2569" s="47"/>
      <c r="FO2569" s="47"/>
      <c r="FP2569" s="47"/>
      <c r="FQ2569" s="47"/>
      <c r="FR2569" s="47"/>
      <c r="FS2569" s="47"/>
      <c r="FT2569" s="47"/>
      <c r="FU2569" s="47"/>
      <c r="FV2569" s="47"/>
      <c r="FW2569" s="47"/>
      <c r="FX2569" s="47"/>
      <c r="FY2569" s="47"/>
      <c r="FZ2569" s="47"/>
      <c r="GA2569" s="47"/>
      <c r="GB2569" s="47"/>
      <c r="GC2569" s="47"/>
      <c r="GD2569" s="47"/>
      <c r="GE2569" s="47"/>
      <c r="GF2569" s="47"/>
      <c r="GG2569" s="47"/>
      <c r="GH2569" s="47"/>
      <c r="GI2569" s="47"/>
      <c r="GJ2569" s="47"/>
      <c r="GK2569" s="47"/>
      <c r="GL2569" s="47"/>
      <c r="GM2569" s="47"/>
      <c r="GN2569" s="47"/>
      <c r="GO2569" s="47"/>
      <c r="GP2569" s="47"/>
      <c r="GQ2569" s="47"/>
      <c r="GR2569" s="47"/>
      <c r="GS2569" s="47"/>
      <c r="GT2569" s="47"/>
      <c r="GU2569" s="47"/>
      <c r="GV2569" s="47"/>
      <c r="GW2569" s="47"/>
      <c r="GX2569" s="47"/>
      <c r="GY2569" s="47"/>
      <c r="GZ2569" s="47"/>
      <c r="HA2569" s="47"/>
      <c r="HB2569" s="47"/>
      <c r="HC2569" s="47"/>
      <c r="HD2569" s="47"/>
      <c r="HE2569" s="47"/>
      <c r="HF2569" s="47"/>
      <c r="HG2569" s="47"/>
      <c r="HH2569" s="47"/>
      <c r="HI2569" s="47"/>
      <c r="HJ2569" s="47"/>
      <c r="HK2569" s="47"/>
      <c r="HL2569" s="47"/>
      <c r="HM2569" s="47"/>
      <c r="HN2569" s="47"/>
      <c r="HO2569" s="47"/>
      <c r="HP2569" s="47"/>
      <c r="HQ2569" s="47"/>
      <c r="HR2569" s="47"/>
      <c r="HS2569" s="47"/>
      <c r="HT2569" s="47"/>
      <c r="HU2569" s="47"/>
      <c r="HV2569" s="47"/>
      <c r="HW2569" s="47"/>
      <c r="HX2569" s="47"/>
      <c r="HY2569" s="47"/>
      <c r="HZ2569" s="47"/>
      <c r="IA2569" s="47"/>
      <c r="IB2569" s="47"/>
      <c r="IC2569" s="313"/>
    </row>
    <row r="2570" spans="1:237" s="46" customFormat="1" ht="15">
      <c r="A2570" s="32"/>
      <c r="B2570" s="337"/>
      <c r="C2570" s="126"/>
      <c r="D2570" s="48"/>
      <c r="E2570" s="32"/>
      <c r="F2570" s="32"/>
      <c r="G2570" s="32"/>
      <c r="H2570" s="431" t="s">
        <v>1117</v>
      </c>
      <c r="I2570" s="139">
        <f>SUM(I2566:I2569)</f>
        <v>8352</v>
      </c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  <c r="AA2570" s="47"/>
      <c r="AB2570" s="47"/>
      <c r="AC2570" s="47"/>
      <c r="AD2570" s="47"/>
      <c r="AE2570" s="47"/>
      <c r="AF2570" s="47"/>
      <c r="AG2570" s="47"/>
      <c r="AH2570" s="47"/>
      <c r="AI2570" s="47"/>
      <c r="AJ2570" s="47"/>
      <c r="AK2570" s="47"/>
      <c r="AL2570" s="47"/>
      <c r="AM2570" s="47"/>
      <c r="AN2570" s="47"/>
      <c r="AO2570" s="47"/>
      <c r="AP2570" s="47"/>
      <c r="AQ2570" s="47"/>
      <c r="AR2570" s="47"/>
      <c r="AS2570" s="47"/>
      <c r="AT2570" s="47"/>
      <c r="AU2570" s="47"/>
      <c r="AV2570" s="47"/>
      <c r="AW2570" s="47"/>
      <c r="AX2570" s="47"/>
      <c r="AY2570" s="47"/>
      <c r="AZ2570" s="47"/>
      <c r="BA2570" s="47"/>
      <c r="BB2570" s="47"/>
      <c r="BC2570" s="47"/>
      <c r="BD2570" s="47"/>
      <c r="BE2570" s="47"/>
      <c r="BF2570" s="47"/>
      <c r="BG2570" s="47"/>
      <c r="BH2570" s="47"/>
      <c r="BI2570" s="47"/>
      <c r="BJ2570" s="47"/>
      <c r="BK2570" s="47"/>
      <c r="BL2570" s="47"/>
      <c r="BM2570" s="47"/>
      <c r="BN2570" s="47"/>
      <c r="BO2570" s="47"/>
      <c r="BP2570" s="47"/>
      <c r="BQ2570" s="47"/>
      <c r="BR2570" s="47"/>
      <c r="BS2570" s="47"/>
      <c r="BT2570" s="47"/>
      <c r="BU2570" s="47"/>
      <c r="BV2570" s="47"/>
      <c r="BW2570" s="47"/>
      <c r="BX2570" s="47"/>
      <c r="BY2570" s="47"/>
      <c r="BZ2570" s="47"/>
      <c r="CA2570" s="47"/>
      <c r="CB2570" s="47"/>
      <c r="CC2570" s="47"/>
      <c r="CD2570" s="47"/>
      <c r="CE2570" s="47"/>
      <c r="CF2570" s="47"/>
      <c r="CG2570" s="47"/>
      <c r="CH2570" s="47"/>
      <c r="CI2570" s="47"/>
      <c r="CJ2570" s="47"/>
      <c r="CK2570" s="47"/>
      <c r="CL2570" s="47"/>
      <c r="CM2570" s="47"/>
      <c r="CN2570" s="47"/>
      <c r="CO2570" s="47"/>
      <c r="CP2570" s="47"/>
      <c r="CQ2570" s="47"/>
      <c r="CR2570" s="47"/>
      <c r="CS2570" s="47"/>
      <c r="CT2570" s="47"/>
      <c r="CU2570" s="47"/>
      <c r="CV2570" s="47"/>
      <c r="CW2570" s="47"/>
      <c r="CX2570" s="47"/>
      <c r="CY2570" s="47"/>
      <c r="CZ2570" s="47"/>
      <c r="DA2570" s="47"/>
      <c r="DB2570" s="47"/>
      <c r="DC2570" s="47"/>
      <c r="DD2570" s="47"/>
      <c r="DE2570" s="47"/>
      <c r="DF2570" s="47"/>
      <c r="DG2570" s="47"/>
      <c r="DH2570" s="47"/>
      <c r="DI2570" s="47"/>
      <c r="DJ2570" s="47"/>
      <c r="DK2570" s="47"/>
      <c r="DL2570" s="47"/>
      <c r="DM2570" s="47"/>
      <c r="DN2570" s="47"/>
      <c r="DO2570" s="47"/>
      <c r="DP2570" s="47"/>
      <c r="DQ2570" s="47"/>
      <c r="DR2570" s="47"/>
      <c r="DS2570" s="47"/>
      <c r="DT2570" s="47"/>
      <c r="DU2570" s="47"/>
      <c r="DV2570" s="47"/>
      <c r="DW2570" s="47"/>
      <c r="DX2570" s="47"/>
      <c r="DY2570" s="47"/>
      <c r="DZ2570" s="47"/>
      <c r="EA2570" s="47"/>
      <c r="EB2570" s="47"/>
      <c r="EC2570" s="47"/>
      <c r="ED2570" s="47"/>
      <c r="EE2570" s="47"/>
      <c r="EF2570" s="47"/>
      <c r="EG2570" s="47"/>
      <c r="EH2570" s="47"/>
      <c r="EI2570" s="47"/>
      <c r="EJ2570" s="47"/>
      <c r="EK2570" s="47"/>
      <c r="EL2570" s="47"/>
      <c r="EM2570" s="47"/>
      <c r="EN2570" s="47"/>
      <c r="EO2570" s="47"/>
      <c r="EP2570" s="47"/>
      <c r="EQ2570" s="47"/>
      <c r="ER2570" s="47"/>
      <c r="ES2570" s="47"/>
      <c r="ET2570" s="47"/>
      <c r="EU2570" s="47"/>
      <c r="EV2570" s="47"/>
      <c r="EW2570" s="47"/>
      <c r="EX2570" s="47"/>
      <c r="EY2570" s="47"/>
      <c r="EZ2570" s="47"/>
      <c r="FA2570" s="47"/>
      <c r="FB2570" s="47"/>
      <c r="FC2570" s="47"/>
      <c r="FD2570" s="47"/>
      <c r="FE2570" s="47"/>
      <c r="FF2570" s="47"/>
      <c r="FG2570" s="47"/>
      <c r="FH2570" s="47"/>
      <c r="FI2570" s="47"/>
      <c r="FJ2570" s="47"/>
      <c r="FK2570" s="47"/>
      <c r="FL2570" s="47"/>
      <c r="FM2570" s="47"/>
      <c r="FN2570" s="47"/>
      <c r="FO2570" s="47"/>
      <c r="FP2570" s="47"/>
      <c r="FQ2570" s="47"/>
      <c r="FR2570" s="47"/>
      <c r="FS2570" s="47"/>
      <c r="FT2570" s="47"/>
      <c r="FU2570" s="47"/>
      <c r="FV2570" s="47"/>
      <c r="FW2570" s="47"/>
      <c r="FX2570" s="47"/>
      <c r="FY2570" s="47"/>
      <c r="FZ2570" s="47"/>
      <c r="GA2570" s="47"/>
      <c r="GB2570" s="47"/>
      <c r="GC2570" s="47"/>
      <c r="GD2570" s="47"/>
      <c r="GE2570" s="47"/>
      <c r="GF2570" s="47"/>
      <c r="GG2570" s="47"/>
      <c r="GH2570" s="47"/>
      <c r="GI2570" s="47"/>
      <c r="GJ2570" s="47"/>
      <c r="GK2570" s="47"/>
      <c r="GL2570" s="47"/>
      <c r="GM2570" s="47"/>
      <c r="GN2570" s="47"/>
      <c r="GO2570" s="47"/>
      <c r="GP2570" s="47"/>
      <c r="GQ2570" s="47"/>
      <c r="GR2570" s="47"/>
      <c r="GS2570" s="47"/>
      <c r="GT2570" s="47"/>
      <c r="GU2570" s="47"/>
      <c r="GV2570" s="47"/>
      <c r="GW2570" s="47"/>
      <c r="GX2570" s="47"/>
      <c r="GY2570" s="47"/>
      <c r="GZ2570" s="47"/>
      <c r="HA2570" s="47"/>
      <c r="HB2570" s="47"/>
      <c r="HC2570" s="47"/>
      <c r="HD2570" s="47"/>
      <c r="HE2570" s="47"/>
      <c r="HF2570" s="47"/>
      <c r="HG2570" s="47"/>
      <c r="HH2570" s="47"/>
      <c r="HI2570" s="47"/>
      <c r="HJ2570" s="47"/>
      <c r="HK2570" s="47"/>
      <c r="HL2570" s="47"/>
      <c r="HM2570" s="47"/>
      <c r="HN2570" s="47"/>
      <c r="HO2570" s="47"/>
      <c r="HP2570" s="47"/>
      <c r="HQ2570" s="47"/>
      <c r="HR2570" s="47"/>
      <c r="HS2570" s="47"/>
      <c r="HT2570" s="47"/>
      <c r="HU2570" s="47"/>
      <c r="HV2570" s="47"/>
      <c r="HW2570" s="47"/>
      <c r="HX2570" s="47"/>
      <c r="HY2570" s="47"/>
      <c r="HZ2570" s="47"/>
      <c r="IA2570" s="47"/>
      <c r="IB2570" s="47"/>
      <c r="IC2570" s="313"/>
    </row>
    <row r="2571" spans="1:237" s="46" customFormat="1" ht="5.25" customHeight="1">
      <c r="A2571" s="32"/>
      <c r="B2571" s="337"/>
      <c r="C2571" s="126"/>
      <c r="D2571" s="48"/>
      <c r="E2571" s="32"/>
      <c r="F2571" s="32"/>
      <c r="G2571" s="32"/>
      <c r="H2571" s="431"/>
      <c r="I2571" s="51"/>
      <c r="K2571" s="47"/>
      <c r="L2571" s="47"/>
      <c r="M2571" s="47"/>
      <c r="N2571" s="47"/>
      <c r="O2571" s="47"/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  <c r="AA2571" s="47"/>
      <c r="AB2571" s="47"/>
      <c r="AC2571" s="47"/>
      <c r="AD2571" s="47"/>
      <c r="AE2571" s="47"/>
      <c r="AF2571" s="47"/>
      <c r="AG2571" s="47"/>
      <c r="AH2571" s="47"/>
      <c r="AI2571" s="47"/>
      <c r="AJ2571" s="47"/>
      <c r="AK2571" s="47"/>
      <c r="AL2571" s="47"/>
      <c r="AM2571" s="47"/>
      <c r="AN2571" s="47"/>
      <c r="AO2571" s="47"/>
      <c r="AP2571" s="47"/>
      <c r="AQ2571" s="47"/>
      <c r="AR2571" s="47"/>
      <c r="AS2571" s="47"/>
      <c r="AT2571" s="47"/>
      <c r="AU2571" s="47"/>
      <c r="AV2571" s="47"/>
      <c r="AW2571" s="47"/>
      <c r="AX2571" s="47"/>
      <c r="AY2571" s="47"/>
      <c r="AZ2571" s="47"/>
      <c r="BA2571" s="47"/>
      <c r="BB2571" s="47"/>
      <c r="BC2571" s="47"/>
      <c r="BD2571" s="47"/>
      <c r="BE2571" s="47"/>
      <c r="BF2571" s="47"/>
      <c r="BG2571" s="47"/>
      <c r="BH2571" s="47"/>
      <c r="BI2571" s="47"/>
      <c r="BJ2571" s="47"/>
      <c r="BK2571" s="47"/>
      <c r="BL2571" s="47"/>
      <c r="BM2571" s="47"/>
      <c r="BN2571" s="47"/>
      <c r="BO2571" s="47"/>
      <c r="BP2571" s="47"/>
      <c r="BQ2571" s="47"/>
      <c r="BR2571" s="47"/>
      <c r="BS2571" s="47"/>
      <c r="BT2571" s="47"/>
      <c r="BU2571" s="47"/>
      <c r="BV2571" s="47"/>
      <c r="BW2571" s="47"/>
      <c r="BX2571" s="47"/>
      <c r="BY2571" s="47"/>
      <c r="BZ2571" s="47"/>
      <c r="CA2571" s="47"/>
      <c r="CB2571" s="47"/>
      <c r="CC2571" s="47"/>
      <c r="CD2571" s="47"/>
      <c r="CE2571" s="47"/>
      <c r="CF2571" s="47"/>
      <c r="CG2571" s="47"/>
      <c r="CH2571" s="47"/>
      <c r="CI2571" s="47"/>
      <c r="CJ2571" s="47"/>
      <c r="CK2571" s="47"/>
      <c r="CL2571" s="47"/>
      <c r="CM2571" s="47"/>
      <c r="CN2571" s="47"/>
      <c r="CO2571" s="47"/>
      <c r="CP2571" s="47"/>
      <c r="CQ2571" s="47"/>
      <c r="CR2571" s="47"/>
      <c r="CS2571" s="47"/>
      <c r="CT2571" s="47"/>
      <c r="CU2571" s="47"/>
      <c r="CV2571" s="47"/>
      <c r="CW2571" s="47"/>
      <c r="CX2571" s="47"/>
      <c r="CY2571" s="47"/>
      <c r="CZ2571" s="47"/>
      <c r="DA2571" s="47"/>
      <c r="DB2571" s="47"/>
      <c r="DC2571" s="47"/>
      <c r="DD2571" s="47"/>
      <c r="DE2571" s="47"/>
      <c r="DF2571" s="47"/>
      <c r="DG2571" s="47"/>
      <c r="DH2571" s="47"/>
      <c r="DI2571" s="47"/>
      <c r="DJ2571" s="47"/>
      <c r="DK2571" s="47"/>
      <c r="DL2571" s="47"/>
      <c r="DM2571" s="47"/>
      <c r="DN2571" s="47"/>
      <c r="DO2571" s="47"/>
      <c r="DP2571" s="47"/>
      <c r="DQ2571" s="47"/>
      <c r="DR2571" s="47"/>
      <c r="DS2571" s="47"/>
      <c r="DT2571" s="47"/>
      <c r="DU2571" s="47"/>
      <c r="DV2571" s="47"/>
      <c r="DW2571" s="47"/>
      <c r="DX2571" s="47"/>
      <c r="DY2571" s="47"/>
      <c r="DZ2571" s="47"/>
      <c r="EA2571" s="47"/>
      <c r="EB2571" s="47"/>
      <c r="EC2571" s="47"/>
      <c r="ED2571" s="47"/>
      <c r="EE2571" s="47"/>
      <c r="EF2571" s="47"/>
      <c r="EG2571" s="47"/>
      <c r="EH2571" s="47"/>
      <c r="EI2571" s="47"/>
      <c r="EJ2571" s="47"/>
      <c r="EK2571" s="47"/>
      <c r="EL2571" s="47"/>
      <c r="EM2571" s="47"/>
      <c r="EN2571" s="47"/>
      <c r="EO2571" s="47"/>
      <c r="EP2571" s="47"/>
      <c r="EQ2571" s="47"/>
      <c r="ER2571" s="47"/>
      <c r="ES2571" s="47"/>
      <c r="ET2571" s="47"/>
      <c r="EU2571" s="47"/>
      <c r="EV2571" s="47"/>
      <c r="EW2571" s="47"/>
      <c r="EX2571" s="47"/>
      <c r="EY2571" s="47"/>
      <c r="EZ2571" s="47"/>
      <c r="FA2571" s="47"/>
      <c r="FB2571" s="47"/>
      <c r="FC2571" s="47"/>
      <c r="FD2571" s="47"/>
      <c r="FE2571" s="47"/>
      <c r="FF2571" s="47"/>
      <c r="FG2571" s="47"/>
      <c r="FH2571" s="47"/>
      <c r="FI2571" s="47"/>
      <c r="FJ2571" s="47"/>
      <c r="FK2571" s="47"/>
      <c r="FL2571" s="47"/>
      <c r="FM2571" s="47"/>
      <c r="FN2571" s="47"/>
      <c r="FO2571" s="47"/>
      <c r="FP2571" s="47"/>
      <c r="FQ2571" s="47"/>
      <c r="FR2571" s="47"/>
      <c r="FS2571" s="47"/>
      <c r="FT2571" s="47"/>
      <c r="FU2571" s="47"/>
      <c r="FV2571" s="47"/>
      <c r="FW2571" s="47"/>
      <c r="FX2571" s="47"/>
      <c r="FY2571" s="47"/>
      <c r="FZ2571" s="47"/>
      <c r="GA2571" s="47"/>
      <c r="GB2571" s="47"/>
      <c r="GC2571" s="47"/>
      <c r="GD2571" s="47"/>
      <c r="GE2571" s="47"/>
      <c r="GF2571" s="47"/>
      <c r="GG2571" s="47"/>
      <c r="GH2571" s="47"/>
      <c r="GI2571" s="47"/>
      <c r="GJ2571" s="47"/>
      <c r="GK2571" s="47"/>
      <c r="GL2571" s="47"/>
      <c r="GM2571" s="47"/>
      <c r="GN2571" s="47"/>
      <c r="GO2571" s="47"/>
      <c r="GP2571" s="47"/>
      <c r="GQ2571" s="47"/>
      <c r="GR2571" s="47"/>
      <c r="GS2571" s="47"/>
      <c r="GT2571" s="47"/>
      <c r="GU2571" s="47"/>
      <c r="GV2571" s="47"/>
      <c r="GW2571" s="47"/>
      <c r="GX2571" s="47"/>
      <c r="GY2571" s="47"/>
      <c r="GZ2571" s="47"/>
      <c r="HA2571" s="47"/>
      <c r="HB2571" s="47"/>
      <c r="HC2571" s="47"/>
      <c r="HD2571" s="47"/>
      <c r="HE2571" s="47"/>
      <c r="HF2571" s="47"/>
      <c r="HG2571" s="47"/>
      <c r="HH2571" s="47"/>
      <c r="HI2571" s="47"/>
      <c r="HJ2571" s="47"/>
      <c r="HK2571" s="47"/>
      <c r="HL2571" s="47"/>
      <c r="HM2571" s="47"/>
      <c r="HN2571" s="47"/>
      <c r="HO2571" s="47"/>
      <c r="HP2571" s="47"/>
      <c r="HQ2571" s="47"/>
      <c r="HR2571" s="47"/>
      <c r="HS2571" s="47"/>
      <c r="HT2571" s="47"/>
      <c r="HU2571" s="47"/>
      <c r="HV2571" s="47"/>
      <c r="HW2571" s="47"/>
      <c r="HX2571" s="47"/>
      <c r="HY2571" s="47"/>
      <c r="HZ2571" s="47"/>
      <c r="IA2571" s="47"/>
      <c r="IB2571" s="47"/>
      <c r="IC2571" s="313"/>
    </row>
    <row r="2572" spans="1:237" s="46" customFormat="1" ht="15">
      <c r="A2572" s="32"/>
      <c r="B2572" s="337"/>
      <c r="C2572" s="126"/>
      <c r="D2572" s="48"/>
      <c r="E2572" s="32"/>
      <c r="F2572" s="32"/>
      <c r="G2572" s="32"/>
      <c r="H2572" s="431" t="s">
        <v>1120</v>
      </c>
      <c r="I2572" s="139">
        <f>SUM(I2562:I2570)/2</f>
        <v>38907</v>
      </c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  <c r="AA2572" s="47"/>
      <c r="AB2572" s="47"/>
      <c r="AC2572" s="47"/>
      <c r="AD2572" s="47"/>
      <c r="AE2572" s="47"/>
      <c r="AF2572" s="47"/>
      <c r="AG2572" s="47"/>
      <c r="AH2572" s="47"/>
      <c r="AI2572" s="47"/>
      <c r="AJ2572" s="47"/>
      <c r="AK2572" s="47"/>
      <c r="AL2572" s="47"/>
      <c r="AM2572" s="47"/>
      <c r="AN2572" s="47"/>
      <c r="AO2572" s="47"/>
      <c r="AP2572" s="47"/>
      <c r="AQ2572" s="47"/>
      <c r="AR2572" s="47"/>
      <c r="AS2572" s="47"/>
      <c r="AT2572" s="47"/>
      <c r="AU2572" s="47"/>
      <c r="AV2572" s="47"/>
      <c r="AW2572" s="47"/>
      <c r="AX2572" s="47"/>
      <c r="AY2572" s="47"/>
      <c r="AZ2572" s="47"/>
      <c r="BA2572" s="47"/>
      <c r="BB2572" s="47"/>
      <c r="BC2572" s="47"/>
      <c r="BD2572" s="47"/>
      <c r="BE2572" s="47"/>
      <c r="BF2572" s="47"/>
      <c r="BG2572" s="47"/>
      <c r="BH2572" s="47"/>
      <c r="BI2572" s="47"/>
      <c r="BJ2572" s="47"/>
      <c r="BK2572" s="47"/>
      <c r="BL2572" s="47"/>
      <c r="BM2572" s="47"/>
      <c r="BN2572" s="47"/>
      <c r="BO2572" s="47"/>
      <c r="BP2572" s="47"/>
      <c r="BQ2572" s="47"/>
      <c r="BR2572" s="47"/>
      <c r="BS2572" s="47"/>
      <c r="BT2572" s="47"/>
      <c r="BU2572" s="47"/>
      <c r="BV2572" s="47"/>
      <c r="BW2572" s="47"/>
      <c r="BX2572" s="47"/>
      <c r="BY2572" s="47"/>
      <c r="BZ2572" s="47"/>
      <c r="CA2572" s="47"/>
      <c r="CB2572" s="47"/>
      <c r="CC2572" s="47"/>
      <c r="CD2572" s="47"/>
      <c r="CE2572" s="47"/>
      <c r="CF2572" s="47"/>
      <c r="CG2572" s="47"/>
      <c r="CH2572" s="47"/>
      <c r="CI2572" s="47"/>
      <c r="CJ2572" s="47"/>
      <c r="CK2572" s="47"/>
      <c r="CL2572" s="47"/>
      <c r="CM2572" s="47"/>
      <c r="CN2572" s="47"/>
      <c r="CO2572" s="47"/>
      <c r="CP2572" s="47"/>
      <c r="CQ2572" s="47"/>
      <c r="CR2572" s="47"/>
      <c r="CS2572" s="47"/>
      <c r="CT2572" s="47"/>
      <c r="CU2572" s="47"/>
      <c r="CV2572" s="47"/>
      <c r="CW2572" s="47"/>
      <c r="CX2572" s="47"/>
      <c r="CY2572" s="47"/>
      <c r="CZ2572" s="47"/>
      <c r="DA2572" s="47"/>
      <c r="DB2572" s="47"/>
      <c r="DC2572" s="47"/>
      <c r="DD2572" s="47"/>
      <c r="DE2572" s="47"/>
      <c r="DF2572" s="47"/>
      <c r="DG2572" s="47"/>
      <c r="DH2572" s="47"/>
      <c r="DI2572" s="47"/>
      <c r="DJ2572" s="47"/>
      <c r="DK2572" s="47"/>
      <c r="DL2572" s="47"/>
      <c r="DM2572" s="47"/>
      <c r="DN2572" s="47"/>
      <c r="DO2572" s="47"/>
      <c r="DP2572" s="47"/>
      <c r="DQ2572" s="47"/>
      <c r="DR2572" s="47"/>
      <c r="DS2572" s="47"/>
      <c r="DT2572" s="47"/>
      <c r="DU2572" s="47"/>
      <c r="DV2572" s="47"/>
      <c r="DW2572" s="47"/>
      <c r="DX2572" s="47"/>
      <c r="DY2572" s="47"/>
      <c r="DZ2572" s="47"/>
      <c r="EA2572" s="47"/>
      <c r="EB2572" s="47"/>
      <c r="EC2572" s="47"/>
      <c r="ED2572" s="47"/>
      <c r="EE2572" s="47"/>
      <c r="EF2572" s="47"/>
      <c r="EG2572" s="47"/>
      <c r="EH2572" s="47"/>
      <c r="EI2572" s="47"/>
      <c r="EJ2572" s="47"/>
      <c r="EK2572" s="47"/>
      <c r="EL2572" s="47"/>
      <c r="EM2572" s="47"/>
      <c r="EN2572" s="47"/>
      <c r="EO2572" s="47"/>
      <c r="EP2572" s="47"/>
      <c r="EQ2572" s="47"/>
      <c r="ER2572" s="47"/>
      <c r="ES2572" s="47"/>
      <c r="ET2572" s="47"/>
      <c r="EU2572" s="47"/>
      <c r="EV2572" s="47"/>
      <c r="EW2572" s="47"/>
      <c r="EX2572" s="47"/>
      <c r="EY2572" s="47"/>
      <c r="EZ2572" s="47"/>
      <c r="FA2572" s="47"/>
      <c r="FB2572" s="47"/>
      <c r="FC2572" s="47"/>
      <c r="FD2572" s="47"/>
      <c r="FE2572" s="47"/>
      <c r="FF2572" s="47"/>
      <c r="FG2572" s="47"/>
      <c r="FH2572" s="47"/>
      <c r="FI2572" s="47"/>
      <c r="FJ2572" s="47"/>
      <c r="FK2572" s="47"/>
      <c r="FL2572" s="47"/>
      <c r="FM2572" s="47"/>
      <c r="FN2572" s="47"/>
      <c r="FO2572" s="47"/>
      <c r="FP2572" s="47"/>
      <c r="FQ2572" s="47"/>
      <c r="FR2572" s="47"/>
      <c r="FS2572" s="47"/>
      <c r="FT2572" s="47"/>
      <c r="FU2572" s="47"/>
      <c r="FV2572" s="47"/>
      <c r="FW2572" s="47"/>
      <c r="FX2572" s="47"/>
      <c r="FY2572" s="47"/>
      <c r="FZ2572" s="47"/>
      <c r="GA2572" s="47"/>
      <c r="GB2572" s="47"/>
      <c r="GC2572" s="47"/>
      <c r="GD2572" s="47"/>
      <c r="GE2572" s="47"/>
      <c r="GF2572" s="47"/>
      <c r="GG2572" s="47"/>
      <c r="GH2572" s="47"/>
      <c r="GI2572" s="47"/>
      <c r="GJ2572" s="47"/>
      <c r="GK2572" s="47"/>
      <c r="GL2572" s="47"/>
      <c r="GM2572" s="47"/>
      <c r="GN2572" s="47"/>
      <c r="GO2572" s="47"/>
      <c r="GP2572" s="47"/>
      <c r="GQ2572" s="47"/>
      <c r="GR2572" s="47"/>
      <c r="GS2572" s="47"/>
      <c r="GT2572" s="47"/>
      <c r="GU2572" s="47"/>
      <c r="GV2572" s="47"/>
      <c r="GW2572" s="47"/>
      <c r="GX2572" s="47"/>
      <c r="GY2572" s="47"/>
      <c r="GZ2572" s="47"/>
      <c r="HA2572" s="47"/>
      <c r="HB2572" s="47"/>
      <c r="HC2572" s="47"/>
      <c r="HD2572" s="47"/>
      <c r="HE2572" s="47"/>
      <c r="HF2572" s="47"/>
      <c r="HG2572" s="47"/>
      <c r="HH2572" s="47"/>
      <c r="HI2572" s="47"/>
      <c r="HJ2572" s="47"/>
      <c r="HK2572" s="47"/>
      <c r="HL2572" s="47"/>
      <c r="HM2572" s="47"/>
      <c r="HN2572" s="47"/>
      <c r="HO2572" s="47"/>
      <c r="HP2572" s="47"/>
      <c r="HQ2572" s="47"/>
      <c r="HR2572" s="47"/>
      <c r="HS2572" s="47"/>
      <c r="HT2572" s="47"/>
      <c r="HU2572" s="47"/>
      <c r="HV2572" s="47"/>
      <c r="HW2572" s="47"/>
      <c r="HX2572" s="47"/>
      <c r="HY2572" s="47"/>
      <c r="HZ2572" s="47"/>
      <c r="IA2572" s="47"/>
      <c r="IB2572" s="47"/>
      <c r="IC2572" s="313"/>
    </row>
    <row r="2573" spans="1:237" s="46" customFormat="1" ht="7.5" customHeight="1">
      <c r="A2573" s="32"/>
      <c r="B2573" s="337"/>
      <c r="C2573" s="126"/>
      <c r="D2573" s="48"/>
      <c r="E2573" s="32"/>
      <c r="F2573" s="32"/>
      <c r="G2573" s="32"/>
      <c r="H2573" s="40"/>
      <c r="I2573" s="32"/>
      <c r="K2573" s="47"/>
      <c r="L2573" s="47"/>
      <c r="M2573" s="47"/>
      <c r="N2573" s="47"/>
      <c r="O2573" s="47"/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  <c r="AA2573" s="47"/>
      <c r="AB2573" s="47"/>
      <c r="AC2573" s="47"/>
      <c r="AD2573" s="47"/>
      <c r="AE2573" s="47"/>
      <c r="AF2573" s="47"/>
      <c r="AG2573" s="47"/>
      <c r="AH2573" s="47"/>
      <c r="AI2573" s="47"/>
      <c r="AJ2573" s="47"/>
      <c r="AK2573" s="47"/>
      <c r="AL2573" s="47"/>
      <c r="AM2573" s="47"/>
      <c r="AN2573" s="47"/>
      <c r="AO2573" s="47"/>
      <c r="AP2573" s="47"/>
      <c r="AQ2573" s="47"/>
      <c r="AR2573" s="47"/>
      <c r="AS2573" s="47"/>
      <c r="AT2573" s="47"/>
      <c r="AU2573" s="47"/>
      <c r="AV2573" s="47"/>
      <c r="AW2573" s="47"/>
      <c r="AX2573" s="47"/>
      <c r="AY2573" s="47"/>
      <c r="AZ2573" s="47"/>
      <c r="BA2573" s="47"/>
      <c r="BB2573" s="47"/>
      <c r="BC2573" s="47"/>
      <c r="BD2573" s="47"/>
      <c r="BE2573" s="47"/>
      <c r="BF2573" s="47"/>
      <c r="BG2573" s="47"/>
      <c r="BH2573" s="47"/>
      <c r="BI2573" s="47"/>
      <c r="BJ2573" s="47"/>
      <c r="BK2573" s="47"/>
      <c r="BL2573" s="47"/>
      <c r="BM2573" s="47"/>
      <c r="BN2573" s="47"/>
      <c r="BO2573" s="47"/>
      <c r="BP2573" s="47"/>
      <c r="BQ2573" s="47"/>
      <c r="BR2573" s="47"/>
      <c r="BS2573" s="47"/>
      <c r="BT2573" s="47"/>
      <c r="BU2573" s="47"/>
      <c r="BV2573" s="47"/>
      <c r="BW2573" s="47"/>
      <c r="BX2573" s="47"/>
      <c r="BY2573" s="47"/>
      <c r="BZ2573" s="47"/>
      <c r="CA2573" s="47"/>
      <c r="CB2573" s="47"/>
      <c r="CC2573" s="47"/>
      <c r="CD2573" s="47"/>
      <c r="CE2573" s="47"/>
      <c r="CF2573" s="47"/>
      <c r="CG2573" s="47"/>
      <c r="CH2573" s="47"/>
      <c r="CI2573" s="47"/>
      <c r="CJ2573" s="47"/>
      <c r="CK2573" s="47"/>
      <c r="CL2573" s="47"/>
      <c r="CM2573" s="47"/>
      <c r="CN2573" s="47"/>
      <c r="CO2573" s="47"/>
      <c r="CP2573" s="47"/>
      <c r="CQ2573" s="47"/>
      <c r="CR2573" s="47"/>
      <c r="CS2573" s="47"/>
      <c r="CT2573" s="47"/>
      <c r="CU2573" s="47"/>
      <c r="CV2573" s="47"/>
      <c r="CW2573" s="47"/>
      <c r="CX2573" s="47"/>
      <c r="CY2573" s="47"/>
      <c r="CZ2573" s="47"/>
      <c r="DA2573" s="47"/>
      <c r="DB2573" s="47"/>
      <c r="DC2573" s="47"/>
      <c r="DD2573" s="47"/>
      <c r="DE2573" s="47"/>
      <c r="DF2573" s="47"/>
      <c r="DG2573" s="47"/>
      <c r="DH2573" s="47"/>
      <c r="DI2573" s="47"/>
      <c r="DJ2573" s="47"/>
      <c r="DK2573" s="47"/>
      <c r="DL2573" s="47"/>
      <c r="DM2573" s="47"/>
      <c r="DN2573" s="47"/>
      <c r="DO2573" s="47"/>
      <c r="DP2573" s="47"/>
      <c r="DQ2573" s="47"/>
      <c r="DR2573" s="47"/>
      <c r="DS2573" s="47"/>
      <c r="DT2573" s="47"/>
      <c r="DU2573" s="47"/>
      <c r="DV2573" s="47"/>
      <c r="DW2573" s="47"/>
      <c r="DX2573" s="47"/>
      <c r="DY2573" s="47"/>
      <c r="DZ2573" s="47"/>
      <c r="EA2573" s="47"/>
      <c r="EB2573" s="47"/>
      <c r="EC2573" s="47"/>
      <c r="ED2573" s="47"/>
      <c r="EE2573" s="47"/>
      <c r="EF2573" s="47"/>
      <c r="EG2573" s="47"/>
      <c r="EH2573" s="47"/>
      <c r="EI2573" s="47"/>
      <c r="EJ2573" s="47"/>
      <c r="EK2573" s="47"/>
      <c r="EL2573" s="47"/>
      <c r="EM2573" s="47"/>
      <c r="EN2573" s="47"/>
      <c r="EO2573" s="47"/>
      <c r="EP2573" s="47"/>
      <c r="EQ2573" s="47"/>
      <c r="ER2573" s="47"/>
      <c r="ES2573" s="47"/>
      <c r="ET2573" s="47"/>
      <c r="EU2573" s="47"/>
      <c r="EV2573" s="47"/>
      <c r="EW2573" s="47"/>
      <c r="EX2573" s="47"/>
      <c r="EY2573" s="47"/>
      <c r="EZ2573" s="47"/>
      <c r="FA2573" s="47"/>
      <c r="FB2573" s="47"/>
      <c r="FC2573" s="47"/>
      <c r="FD2573" s="47"/>
      <c r="FE2573" s="47"/>
      <c r="FF2573" s="47"/>
      <c r="FG2573" s="47"/>
      <c r="FH2573" s="47"/>
      <c r="FI2573" s="47"/>
      <c r="FJ2573" s="47"/>
      <c r="FK2573" s="47"/>
      <c r="FL2573" s="47"/>
      <c r="FM2573" s="47"/>
      <c r="FN2573" s="47"/>
      <c r="FO2573" s="47"/>
      <c r="FP2573" s="47"/>
      <c r="FQ2573" s="47"/>
      <c r="FR2573" s="47"/>
      <c r="FS2573" s="47"/>
      <c r="FT2573" s="47"/>
      <c r="FU2573" s="47"/>
      <c r="FV2573" s="47"/>
      <c r="FW2573" s="47"/>
      <c r="FX2573" s="47"/>
      <c r="FY2573" s="47"/>
      <c r="FZ2573" s="47"/>
      <c r="GA2573" s="47"/>
      <c r="GB2573" s="47"/>
      <c r="GC2573" s="47"/>
      <c r="GD2573" s="47"/>
      <c r="GE2573" s="47"/>
      <c r="GF2573" s="47"/>
      <c r="GG2573" s="47"/>
      <c r="GH2573" s="47"/>
      <c r="GI2573" s="47"/>
      <c r="GJ2573" s="47"/>
      <c r="GK2573" s="47"/>
      <c r="GL2573" s="47"/>
      <c r="GM2573" s="47"/>
      <c r="GN2573" s="47"/>
      <c r="GO2573" s="47"/>
      <c r="GP2573" s="47"/>
      <c r="GQ2573" s="47"/>
      <c r="GR2573" s="47"/>
      <c r="GS2573" s="47"/>
      <c r="GT2573" s="47"/>
      <c r="GU2573" s="47"/>
      <c r="GV2573" s="47"/>
      <c r="GW2573" s="47"/>
      <c r="GX2573" s="47"/>
      <c r="GY2573" s="47"/>
      <c r="GZ2573" s="47"/>
      <c r="HA2573" s="47"/>
      <c r="HB2573" s="47"/>
      <c r="HC2573" s="47"/>
      <c r="HD2573" s="47"/>
      <c r="HE2573" s="47"/>
      <c r="HF2573" s="47"/>
      <c r="HG2573" s="47"/>
      <c r="HH2573" s="47"/>
      <c r="HI2573" s="47"/>
      <c r="HJ2573" s="47"/>
      <c r="HK2573" s="47"/>
      <c r="HL2573" s="47"/>
      <c r="HM2573" s="47"/>
      <c r="HN2573" s="47"/>
      <c r="HO2573" s="47"/>
      <c r="HP2573" s="47"/>
      <c r="HQ2573" s="47"/>
      <c r="HR2573" s="47"/>
      <c r="HS2573" s="47"/>
      <c r="HT2573" s="47"/>
      <c r="HU2573" s="47"/>
      <c r="HV2573" s="47"/>
      <c r="HW2573" s="47"/>
      <c r="HX2573" s="47"/>
      <c r="HY2573" s="47"/>
      <c r="HZ2573" s="47"/>
      <c r="IA2573" s="47"/>
      <c r="IB2573" s="47"/>
      <c r="IC2573" s="313"/>
    </row>
    <row r="2574" spans="1:237" s="46" customFormat="1" ht="15">
      <c r="A2574" s="32"/>
      <c r="B2574" s="337" t="s">
        <v>461</v>
      </c>
      <c r="C2574" s="126"/>
      <c r="D2574" s="43"/>
      <c r="E2574" s="44" t="s">
        <v>638</v>
      </c>
      <c r="F2574" s="32"/>
      <c r="G2574" s="32"/>
      <c r="H2574" s="40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  <c r="AA2574" s="47"/>
      <c r="AB2574" s="47"/>
      <c r="AC2574" s="47"/>
      <c r="AD2574" s="47"/>
      <c r="AE2574" s="47"/>
      <c r="AF2574" s="47"/>
      <c r="AG2574" s="47"/>
      <c r="AH2574" s="47"/>
      <c r="AI2574" s="47"/>
      <c r="AJ2574" s="47"/>
      <c r="AK2574" s="47"/>
      <c r="AL2574" s="47"/>
      <c r="AM2574" s="47"/>
      <c r="AN2574" s="47"/>
      <c r="AO2574" s="47"/>
      <c r="AP2574" s="47"/>
      <c r="AQ2574" s="47"/>
      <c r="AR2574" s="47"/>
      <c r="AS2574" s="47"/>
      <c r="AT2574" s="47"/>
      <c r="AU2574" s="47"/>
      <c r="AV2574" s="47"/>
      <c r="AW2574" s="47"/>
      <c r="AX2574" s="47"/>
      <c r="AY2574" s="47"/>
      <c r="AZ2574" s="47"/>
      <c r="BA2574" s="47"/>
      <c r="BB2574" s="47"/>
      <c r="BC2574" s="47"/>
      <c r="BD2574" s="47"/>
      <c r="BE2574" s="47"/>
      <c r="BF2574" s="47"/>
      <c r="BG2574" s="47"/>
      <c r="BH2574" s="47"/>
      <c r="BI2574" s="47"/>
      <c r="BJ2574" s="47"/>
      <c r="BK2574" s="47"/>
      <c r="BL2574" s="47"/>
      <c r="BM2574" s="47"/>
      <c r="BN2574" s="47"/>
      <c r="BO2574" s="47"/>
      <c r="BP2574" s="47"/>
      <c r="BQ2574" s="47"/>
      <c r="BR2574" s="47"/>
      <c r="BS2574" s="47"/>
      <c r="BT2574" s="47"/>
      <c r="BU2574" s="47"/>
      <c r="BV2574" s="47"/>
      <c r="BW2574" s="47"/>
      <c r="BX2574" s="47"/>
      <c r="BY2574" s="47"/>
      <c r="BZ2574" s="47"/>
      <c r="CA2574" s="47"/>
      <c r="CB2574" s="47"/>
      <c r="CC2574" s="47"/>
      <c r="CD2574" s="47"/>
      <c r="CE2574" s="47"/>
      <c r="CF2574" s="47"/>
      <c r="CG2574" s="47"/>
      <c r="CH2574" s="47"/>
      <c r="CI2574" s="47"/>
      <c r="CJ2574" s="47"/>
      <c r="CK2574" s="47"/>
      <c r="CL2574" s="47"/>
      <c r="CM2574" s="47"/>
      <c r="CN2574" s="47"/>
      <c r="CO2574" s="47"/>
      <c r="CP2574" s="47"/>
      <c r="CQ2574" s="47"/>
      <c r="CR2574" s="47"/>
      <c r="CS2574" s="47"/>
      <c r="CT2574" s="47"/>
      <c r="CU2574" s="47"/>
      <c r="CV2574" s="47"/>
      <c r="CW2574" s="47"/>
      <c r="CX2574" s="47"/>
      <c r="CY2574" s="47"/>
      <c r="CZ2574" s="47"/>
      <c r="DA2574" s="47"/>
      <c r="DB2574" s="47"/>
      <c r="DC2574" s="47"/>
      <c r="DD2574" s="47"/>
      <c r="DE2574" s="47"/>
      <c r="DF2574" s="47"/>
      <c r="DG2574" s="47"/>
      <c r="DH2574" s="47"/>
      <c r="DI2574" s="47"/>
      <c r="DJ2574" s="47"/>
      <c r="DK2574" s="47"/>
      <c r="DL2574" s="47"/>
      <c r="DM2574" s="47"/>
      <c r="DN2574" s="47"/>
      <c r="DO2574" s="47"/>
      <c r="DP2574" s="47"/>
      <c r="DQ2574" s="47"/>
      <c r="DR2574" s="47"/>
      <c r="DS2574" s="47"/>
      <c r="DT2574" s="47"/>
      <c r="DU2574" s="47"/>
      <c r="DV2574" s="47"/>
      <c r="DW2574" s="47"/>
      <c r="DX2574" s="47"/>
      <c r="DY2574" s="47"/>
      <c r="DZ2574" s="47"/>
      <c r="EA2574" s="47"/>
      <c r="EB2574" s="47"/>
      <c r="EC2574" s="47"/>
      <c r="ED2574" s="47"/>
      <c r="EE2574" s="47"/>
      <c r="EF2574" s="47"/>
      <c r="EG2574" s="47"/>
      <c r="EH2574" s="47"/>
      <c r="EI2574" s="47"/>
      <c r="EJ2574" s="47"/>
      <c r="EK2574" s="47"/>
      <c r="EL2574" s="47"/>
      <c r="EM2574" s="47"/>
      <c r="EN2574" s="47"/>
      <c r="EO2574" s="47"/>
      <c r="EP2574" s="47"/>
      <c r="EQ2574" s="47"/>
      <c r="ER2574" s="47"/>
      <c r="ES2574" s="47"/>
      <c r="ET2574" s="47"/>
      <c r="EU2574" s="47"/>
      <c r="EV2574" s="47"/>
      <c r="EW2574" s="47"/>
      <c r="EX2574" s="47"/>
      <c r="EY2574" s="47"/>
      <c r="EZ2574" s="47"/>
      <c r="FA2574" s="47"/>
      <c r="FB2574" s="47"/>
      <c r="FC2574" s="47"/>
      <c r="FD2574" s="47"/>
      <c r="FE2574" s="47"/>
      <c r="FF2574" s="47"/>
      <c r="FG2574" s="47"/>
      <c r="FH2574" s="47"/>
      <c r="FI2574" s="47"/>
      <c r="FJ2574" s="47"/>
      <c r="FK2574" s="47"/>
      <c r="FL2574" s="47"/>
      <c r="FM2574" s="47"/>
      <c r="FN2574" s="47"/>
      <c r="FO2574" s="47"/>
      <c r="FP2574" s="47"/>
      <c r="FQ2574" s="47"/>
      <c r="FR2574" s="47"/>
      <c r="FS2574" s="47"/>
      <c r="FT2574" s="47"/>
      <c r="FU2574" s="47"/>
      <c r="FV2574" s="47"/>
      <c r="FW2574" s="47"/>
      <c r="FX2574" s="47"/>
      <c r="FY2574" s="47"/>
      <c r="FZ2574" s="47"/>
      <c r="GA2574" s="47"/>
      <c r="GB2574" s="47"/>
      <c r="GC2574" s="47"/>
      <c r="GD2574" s="47"/>
      <c r="GE2574" s="47"/>
      <c r="GF2574" s="47"/>
      <c r="GG2574" s="47"/>
      <c r="GH2574" s="47"/>
      <c r="GI2574" s="47"/>
      <c r="GJ2574" s="47"/>
      <c r="GK2574" s="47"/>
      <c r="GL2574" s="47"/>
      <c r="GM2574" s="47"/>
      <c r="GN2574" s="47"/>
      <c r="GO2574" s="47"/>
      <c r="GP2574" s="47"/>
      <c r="GQ2574" s="47"/>
      <c r="GR2574" s="47"/>
      <c r="GS2574" s="47"/>
      <c r="GT2574" s="47"/>
      <c r="GU2574" s="47"/>
      <c r="GV2574" s="47"/>
      <c r="GW2574" s="47"/>
      <c r="GX2574" s="47"/>
      <c r="GY2574" s="47"/>
      <c r="GZ2574" s="47"/>
      <c r="HA2574" s="47"/>
      <c r="HB2574" s="47"/>
      <c r="HC2574" s="47"/>
      <c r="HD2574" s="47"/>
      <c r="HE2574" s="47"/>
      <c r="HF2574" s="47"/>
      <c r="HG2574" s="47"/>
      <c r="HH2574" s="47"/>
      <c r="HI2574" s="47"/>
      <c r="HJ2574" s="47"/>
      <c r="HK2574" s="47"/>
      <c r="HL2574" s="47"/>
      <c r="HM2574" s="47"/>
      <c r="HN2574" s="47"/>
      <c r="HO2574" s="47"/>
      <c r="HP2574" s="47"/>
      <c r="HQ2574" s="47"/>
      <c r="HR2574" s="47"/>
      <c r="HS2574" s="47"/>
      <c r="HT2574" s="47"/>
      <c r="HU2574" s="47"/>
      <c r="HV2574" s="47"/>
      <c r="HW2574" s="47"/>
      <c r="HX2574" s="47"/>
      <c r="HY2574" s="47"/>
      <c r="HZ2574" s="47"/>
      <c r="IA2574" s="47"/>
      <c r="IB2574" s="47"/>
      <c r="IC2574" s="313"/>
    </row>
    <row r="2575" spans="1:237" s="46" customFormat="1" ht="15">
      <c r="A2575" s="32"/>
      <c r="B2575" s="337"/>
      <c r="C2575" s="362" t="s">
        <v>1404</v>
      </c>
      <c r="D2575" s="43"/>
      <c r="E2575" s="44"/>
      <c r="F2575" s="32"/>
      <c r="G2575" s="32"/>
      <c r="H2575" s="40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  <c r="AA2575" s="47"/>
      <c r="AB2575" s="47"/>
      <c r="AC2575" s="47"/>
      <c r="AD2575" s="47"/>
      <c r="AE2575" s="47"/>
      <c r="AF2575" s="47"/>
      <c r="AG2575" s="47"/>
      <c r="AH2575" s="47"/>
      <c r="AI2575" s="47"/>
      <c r="AJ2575" s="47"/>
      <c r="AK2575" s="47"/>
      <c r="AL2575" s="47"/>
      <c r="AM2575" s="47"/>
      <c r="AN2575" s="47"/>
      <c r="AO2575" s="47"/>
      <c r="AP2575" s="47"/>
      <c r="AQ2575" s="47"/>
      <c r="AR2575" s="47"/>
      <c r="AS2575" s="47"/>
      <c r="AT2575" s="47"/>
      <c r="AU2575" s="47"/>
      <c r="AV2575" s="47"/>
      <c r="AW2575" s="47"/>
      <c r="AX2575" s="47"/>
      <c r="AY2575" s="47"/>
      <c r="AZ2575" s="47"/>
      <c r="BA2575" s="47"/>
      <c r="BB2575" s="47"/>
      <c r="BC2575" s="47"/>
      <c r="BD2575" s="47"/>
      <c r="BE2575" s="47"/>
      <c r="BF2575" s="47"/>
      <c r="BG2575" s="47"/>
      <c r="BH2575" s="47"/>
      <c r="BI2575" s="47"/>
      <c r="BJ2575" s="47"/>
      <c r="BK2575" s="47"/>
      <c r="BL2575" s="47"/>
      <c r="BM2575" s="47"/>
      <c r="BN2575" s="47"/>
      <c r="BO2575" s="47"/>
      <c r="BP2575" s="47"/>
      <c r="BQ2575" s="47"/>
      <c r="BR2575" s="47"/>
      <c r="BS2575" s="47"/>
      <c r="BT2575" s="47"/>
      <c r="BU2575" s="47"/>
      <c r="BV2575" s="47"/>
      <c r="BW2575" s="47"/>
      <c r="BX2575" s="47"/>
      <c r="BY2575" s="47"/>
      <c r="BZ2575" s="47"/>
      <c r="CA2575" s="47"/>
      <c r="CB2575" s="47"/>
      <c r="CC2575" s="47"/>
      <c r="CD2575" s="47"/>
      <c r="CE2575" s="47"/>
      <c r="CF2575" s="47"/>
      <c r="CG2575" s="47"/>
      <c r="CH2575" s="47"/>
      <c r="CI2575" s="47"/>
      <c r="CJ2575" s="47"/>
      <c r="CK2575" s="47"/>
      <c r="CL2575" s="47"/>
      <c r="CM2575" s="47"/>
      <c r="CN2575" s="47"/>
      <c r="CO2575" s="47"/>
      <c r="CP2575" s="47"/>
      <c r="CQ2575" s="47"/>
      <c r="CR2575" s="47"/>
      <c r="CS2575" s="47"/>
      <c r="CT2575" s="47"/>
      <c r="CU2575" s="47"/>
      <c r="CV2575" s="47"/>
      <c r="CW2575" s="47"/>
      <c r="CX2575" s="47"/>
      <c r="CY2575" s="47"/>
      <c r="CZ2575" s="47"/>
      <c r="DA2575" s="47"/>
      <c r="DB2575" s="47"/>
      <c r="DC2575" s="47"/>
      <c r="DD2575" s="47"/>
      <c r="DE2575" s="47"/>
      <c r="DF2575" s="47"/>
      <c r="DG2575" s="47"/>
      <c r="DH2575" s="47"/>
      <c r="DI2575" s="47"/>
      <c r="DJ2575" s="47"/>
      <c r="DK2575" s="47"/>
      <c r="DL2575" s="47"/>
      <c r="DM2575" s="47"/>
      <c r="DN2575" s="47"/>
      <c r="DO2575" s="47"/>
      <c r="DP2575" s="47"/>
      <c r="DQ2575" s="47"/>
      <c r="DR2575" s="47"/>
      <c r="DS2575" s="47"/>
      <c r="DT2575" s="47"/>
      <c r="DU2575" s="47"/>
      <c r="DV2575" s="47"/>
      <c r="DW2575" s="47"/>
      <c r="DX2575" s="47"/>
      <c r="DY2575" s="47"/>
      <c r="DZ2575" s="47"/>
      <c r="EA2575" s="47"/>
      <c r="EB2575" s="47"/>
      <c r="EC2575" s="47"/>
      <c r="ED2575" s="47"/>
      <c r="EE2575" s="47"/>
      <c r="EF2575" s="47"/>
      <c r="EG2575" s="47"/>
      <c r="EH2575" s="47"/>
      <c r="EI2575" s="47"/>
      <c r="EJ2575" s="47"/>
      <c r="EK2575" s="47"/>
      <c r="EL2575" s="47"/>
      <c r="EM2575" s="47"/>
      <c r="EN2575" s="47"/>
      <c r="EO2575" s="47"/>
      <c r="EP2575" s="47"/>
      <c r="EQ2575" s="47"/>
      <c r="ER2575" s="47"/>
      <c r="ES2575" s="47"/>
      <c r="ET2575" s="47"/>
      <c r="EU2575" s="47"/>
      <c r="EV2575" s="47"/>
      <c r="EW2575" s="47"/>
      <c r="EX2575" s="47"/>
      <c r="EY2575" s="47"/>
      <c r="EZ2575" s="47"/>
      <c r="FA2575" s="47"/>
      <c r="FB2575" s="47"/>
      <c r="FC2575" s="47"/>
      <c r="FD2575" s="47"/>
      <c r="FE2575" s="47"/>
      <c r="FF2575" s="47"/>
      <c r="FG2575" s="47"/>
      <c r="FH2575" s="47"/>
      <c r="FI2575" s="47"/>
      <c r="FJ2575" s="47"/>
      <c r="FK2575" s="47"/>
      <c r="FL2575" s="47"/>
      <c r="FM2575" s="47"/>
      <c r="FN2575" s="47"/>
      <c r="FO2575" s="47"/>
      <c r="FP2575" s="47"/>
      <c r="FQ2575" s="47"/>
      <c r="FR2575" s="47"/>
      <c r="FS2575" s="47"/>
      <c r="FT2575" s="47"/>
      <c r="FU2575" s="47"/>
      <c r="FV2575" s="47"/>
      <c r="FW2575" s="47"/>
      <c r="FX2575" s="47"/>
      <c r="FY2575" s="47"/>
      <c r="FZ2575" s="47"/>
      <c r="GA2575" s="47"/>
      <c r="GB2575" s="47"/>
      <c r="GC2575" s="47"/>
      <c r="GD2575" s="47"/>
      <c r="GE2575" s="47"/>
      <c r="GF2575" s="47"/>
      <c r="GG2575" s="47"/>
      <c r="GH2575" s="47"/>
      <c r="GI2575" s="47"/>
      <c r="GJ2575" s="47"/>
      <c r="GK2575" s="47"/>
      <c r="GL2575" s="47"/>
      <c r="GM2575" s="47"/>
      <c r="GN2575" s="47"/>
      <c r="GO2575" s="47"/>
      <c r="GP2575" s="47"/>
      <c r="GQ2575" s="47"/>
      <c r="GR2575" s="47"/>
      <c r="GS2575" s="47"/>
      <c r="GT2575" s="47"/>
      <c r="GU2575" s="47"/>
      <c r="GV2575" s="47"/>
      <c r="GW2575" s="47"/>
      <c r="GX2575" s="47"/>
      <c r="GY2575" s="47"/>
      <c r="GZ2575" s="47"/>
      <c r="HA2575" s="47"/>
      <c r="HB2575" s="47"/>
      <c r="HC2575" s="47"/>
      <c r="HD2575" s="47"/>
      <c r="HE2575" s="47"/>
      <c r="HF2575" s="47"/>
      <c r="HG2575" s="47"/>
      <c r="HH2575" s="47"/>
      <c r="HI2575" s="47"/>
      <c r="HJ2575" s="47"/>
      <c r="HK2575" s="47"/>
      <c r="HL2575" s="47"/>
      <c r="HM2575" s="47"/>
      <c r="HN2575" s="47"/>
      <c r="HO2575" s="47"/>
      <c r="HP2575" s="47"/>
      <c r="HQ2575" s="47"/>
      <c r="HR2575" s="47"/>
      <c r="HS2575" s="47"/>
      <c r="HT2575" s="47"/>
      <c r="HU2575" s="47"/>
      <c r="HV2575" s="47"/>
      <c r="HW2575" s="47"/>
      <c r="HX2575" s="47"/>
      <c r="HY2575" s="47"/>
      <c r="HZ2575" s="47"/>
      <c r="IA2575" s="47"/>
      <c r="IB2575" s="47"/>
      <c r="IC2575" s="313"/>
    </row>
    <row r="2576" spans="1:237" s="46" customFormat="1" ht="15">
      <c r="A2576" s="32"/>
      <c r="B2576" s="337"/>
      <c r="C2576" s="126">
        <v>0.015</v>
      </c>
      <c r="D2576" s="48" t="s">
        <v>916</v>
      </c>
      <c r="E2576" s="32" t="s">
        <v>652</v>
      </c>
      <c r="F2576" s="32"/>
      <c r="G2576" s="32"/>
      <c r="H2576" s="50">
        <f>'daftar harga bahan'!F129</f>
        <v>16844000</v>
      </c>
      <c r="I2576" s="51">
        <f>+C2576*H2576</f>
        <v>252660</v>
      </c>
      <c r="K2576" s="47"/>
      <c r="L2576" s="47"/>
      <c r="M2576" s="47"/>
      <c r="N2576" s="47"/>
      <c r="O2576" s="47"/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  <c r="AA2576" s="47"/>
      <c r="AB2576" s="47"/>
      <c r="AC2576" s="47"/>
      <c r="AD2576" s="47"/>
      <c r="AE2576" s="47"/>
      <c r="AF2576" s="47"/>
      <c r="AG2576" s="47"/>
      <c r="AH2576" s="47"/>
      <c r="AI2576" s="47"/>
      <c r="AJ2576" s="47"/>
      <c r="AK2576" s="47"/>
      <c r="AL2576" s="47"/>
      <c r="AM2576" s="47"/>
      <c r="AN2576" s="47"/>
      <c r="AO2576" s="47"/>
      <c r="AP2576" s="47"/>
      <c r="AQ2576" s="47"/>
      <c r="AR2576" s="47"/>
      <c r="AS2576" s="47"/>
      <c r="AT2576" s="47"/>
      <c r="AU2576" s="47"/>
      <c r="AV2576" s="47"/>
      <c r="AW2576" s="47"/>
      <c r="AX2576" s="47"/>
      <c r="AY2576" s="47"/>
      <c r="AZ2576" s="47"/>
      <c r="BA2576" s="47"/>
      <c r="BB2576" s="47"/>
      <c r="BC2576" s="47"/>
      <c r="BD2576" s="47"/>
      <c r="BE2576" s="47"/>
      <c r="BF2576" s="47"/>
      <c r="BG2576" s="47"/>
      <c r="BH2576" s="47"/>
      <c r="BI2576" s="47"/>
      <c r="BJ2576" s="47"/>
      <c r="BK2576" s="47"/>
      <c r="BL2576" s="47"/>
      <c r="BM2576" s="47"/>
      <c r="BN2576" s="47"/>
      <c r="BO2576" s="47"/>
      <c r="BP2576" s="47"/>
      <c r="BQ2576" s="47"/>
      <c r="BR2576" s="47"/>
      <c r="BS2576" s="47"/>
      <c r="BT2576" s="47"/>
      <c r="BU2576" s="47"/>
      <c r="BV2576" s="47"/>
      <c r="BW2576" s="47"/>
      <c r="BX2576" s="47"/>
      <c r="BY2576" s="47"/>
      <c r="BZ2576" s="47"/>
      <c r="CA2576" s="47"/>
      <c r="CB2576" s="47"/>
      <c r="CC2576" s="47"/>
      <c r="CD2576" s="47"/>
      <c r="CE2576" s="47"/>
      <c r="CF2576" s="47"/>
      <c r="CG2576" s="47"/>
      <c r="CH2576" s="47"/>
      <c r="CI2576" s="47"/>
      <c r="CJ2576" s="47"/>
      <c r="CK2576" s="47"/>
      <c r="CL2576" s="47"/>
      <c r="CM2576" s="47"/>
      <c r="CN2576" s="47"/>
      <c r="CO2576" s="47"/>
      <c r="CP2576" s="47"/>
      <c r="CQ2576" s="47"/>
      <c r="CR2576" s="47"/>
      <c r="CS2576" s="47"/>
      <c r="CT2576" s="47"/>
      <c r="CU2576" s="47"/>
      <c r="CV2576" s="47"/>
      <c r="CW2576" s="47"/>
      <c r="CX2576" s="47"/>
      <c r="CY2576" s="47"/>
      <c r="CZ2576" s="47"/>
      <c r="DA2576" s="47"/>
      <c r="DB2576" s="47"/>
      <c r="DC2576" s="47"/>
      <c r="DD2576" s="47"/>
      <c r="DE2576" s="47"/>
      <c r="DF2576" s="47"/>
      <c r="DG2576" s="47"/>
      <c r="DH2576" s="47"/>
      <c r="DI2576" s="47"/>
      <c r="DJ2576" s="47"/>
      <c r="DK2576" s="47"/>
      <c r="DL2576" s="47"/>
      <c r="DM2576" s="47"/>
      <c r="DN2576" s="47"/>
      <c r="DO2576" s="47"/>
      <c r="DP2576" s="47"/>
      <c r="DQ2576" s="47"/>
      <c r="DR2576" s="47"/>
      <c r="DS2576" s="47"/>
      <c r="DT2576" s="47"/>
      <c r="DU2576" s="47"/>
      <c r="DV2576" s="47"/>
      <c r="DW2576" s="47"/>
      <c r="DX2576" s="47"/>
      <c r="DY2576" s="47"/>
      <c r="DZ2576" s="47"/>
      <c r="EA2576" s="47"/>
      <c r="EB2576" s="47"/>
      <c r="EC2576" s="47"/>
      <c r="ED2576" s="47"/>
      <c r="EE2576" s="47"/>
      <c r="EF2576" s="47"/>
      <c r="EG2576" s="47"/>
      <c r="EH2576" s="47"/>
      <c r="EI2576" s="47"/>
      <c r="EJ2576" s="47"/>
      <c r="EK2576" s="47"/>
      <c r="EL2576" s="47"/>
      <c r="EM2576" s="47"/>
      <c r="EN2576" s="47"/>
      <c r="EO2576" s="47"/>
      <c r="EP2576" s="47"/>
      <c r="EQ2576" s="47"/>
      <c r="ER2576" s="47"/>
      <c r="ES2576" s="47"/>
      <c r="ET2576" s="47"/>
      <c r="EU2576" s="47"/>
      <c r="EV2576" s="47"/>
      <c r="EW2576" s="47"/>
      <c r="EX2576" s="47"/>
      <c r="EY2576" s="47"/>
      <c r="EZ2576" s="47"/>
      <c r="FA2576" s="47"/>
      <c r="FB2576" s="47"/>
      <c r="FC2576" s="47"/>
      <c r="FD2576" s="47"/>
      <c r="FE2576" s="47"/>
      <c r="FF2576" s="47"/>
      <c r="FG2576" s="47"/>
      <c r="FH2576" s="47"/>
      <c r="FI2576" s="47"/>
      <c r="FJ2576" s="47"/>
      <c r="FK2576" s="47"/>
      <c r="FL2576" s="47"/>
      <c r="FM2576" s="47"/>
      <c r="FN2576" s="47"/>
      <c r="FO2576" s="47"/>
      <c r="FP2576" s="47"/>
      <c r="FQ2576" s="47"/>
      <c r="FR2576" s="47"/>
      <c r="FS2576" s="47"/>
      <c r="FT2576" s="47"/>
      <c r="FU2576" s="47"/>
      <c r="FV2576" s="47"/>
      <c r="FW2576" s="47"/>
      <c r="FX2576" s="47"/>
      <c r="FY2576" s="47"/>
      <c r="FZ2576" s="47"/>
      <c r="GA2576" s="47"/>
      <c r="GB2576" s="47"/>
      <c r="GC2576" s="47"/>
      <c r="GD2576" s="47"/>
      <c r="GE2576" s="47"/>
      <c r="GF2576" s="47"/>
      <c r="GG2576" s="47"/>
      <c r="GH2576" s="47"/>
      <c r="GI2576" s="47"/>
      <c r="GJ2576" s="47"/>
      <c r="GK2576" s="47"/>
      <c r="GL2576" s="47"/>
      <c r="GM2576" s="47"/>
      <c r="GN2576" s="47"/>
      <c r="GO2576" s="47"/>
      <c r="GP2576" s="47"/>
      <c r="GQ2576" s="47"/>
      <c r="GR2576" s="47"/>
      <c r="GS2576" s="47"/>
      <c r="GT2576" s="47"/>
      <c r="GU2576" s="47"/>
      <c r="GV2576" s="47"/>
      <c r="GW2576" s="47"/>
      <c r="GX2576" s="47"/>
      <c r="GY2576" s="47"/>
      <c r="GZ2576" s="47"/>
      <c r="HA2576" s="47"/>
      <c r="HB2576" s="47"/>
      <c r="HC2576" s="47"/>
      <c r="HD2576" s="47"/>
      <c r="HE2576" s="47"/>
      <c r="HF2576" s="47"/>
      <c r="HG2576" s="47"/>
      <c r="HH2576" s="47"/>
      <c r="HI2576" s="47"/>
      <c r="HJ2576" s="47"/>
      <c r="HK2576" s="47"/>
      <c r="HL2576" s="47"/>
      <c r="HM2576" s="47"/>
      <c r="HN2576" s="47"/>
      <c r="HO2576" s="47"/>
      <c r="HP2576" s="47"/>
      <c r="HQ2576" s="47"/>
      <c r="HR2576" s="47"/>
      <c r="HS2576" s="47"/>
      <c r="HT2576" s="47"/>
      <c r="HU2576" s="47"/>
      <c r="HV2576" s="47"/>
      <c r="HW2576" s="47"/>
      <c r="HX2576" s="47"/>
      <c r="HY2576" s="47"/>
      <c r="HZ2576" s="47"/>
      <c r="IA2576" s="47"/>
      <c r="IB2576" s="47"/>
      <c r="IC2576" s="313"/>
    </row>
    <row r="2577" spans="1:237" s="46" customFormat="1" ht="15">
      <c r="A2577" s="32"/>
      <c r="B2577" s="337"/>
      <c r="C2577" s="126">
        <v>0.01</v>
      </c>
      <c r="D2577" s="48" t="s">
        <v>315</v>
      </c>
      <c r="E2577" s="32" t="s">
        <v>1456</v>
      </c>
      <c r="F2577" s="32"/>
      <c r="G2577" s="32"/>
      <c r="H2577" s="40">
        <f>H2563</f>
        <v>18500</v>
      </c>
      <c r="I2577" s="51">
        <f>+C2577*H2577</f>
        <v>185</v>
      </c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  <c r="AA2577" s="47"/>
      <c r="AB2577" s="47"/>
      <c r="AC2577" s="47"/>
      <c r="AD2577" s="47"/>
      <c r="AE2577" s="47"/>
      <c r="AF2577" s="47"/>
      <c r="AG2577" s="47"/>
      <c r="AH2577" s="47"/>
      <c r="AI2577" s="47"/>
      <c r="AJ2577" s="47"/>
      <c r="AK2577" s="47"/>
      <c r="AL2577" s="47"/>
      <c r="AM2577" s="47"/>
      <c r="AN2577" s="47"/>
      <c r="AO2577" s="47"/>
      <c r="AP2577" s="47"/>
      <c r="AQ2577" s="47"/>
      <c r="AR2577" s="47"/>
      <c r="AS2577" s="47"/>
      <c r="AT2577" s="47"/>
      <c r="AU2577" s="47"/>
      <c r="AV2577" s="47"/>
      <c r="AW2577" s="47"/>
      <c r="AX2577" s="47"/>
      <c r="AY2577" s="47"/>
      <c r="AZ2577" s="47"/>
      <c r="BA2577" s="47"/>
      <c r="BB2577" s="47"/>
      <c r="BC2577" s="47"/>
      <c r="BD2577" s="47"/>
      <c r="BE2577" s="47"/>
      <c r="BF2577" s="47"/>
      <c r="BG2577" s="47"/>
      <c r="BH2577" s="47"/>
      <c r="BI2577" s="47"/>
      <c r="BJ2577" s="47"/>
      <c r="BK2577" s="47"/>
      <c r="BL2577" s="47"/>
      <c r="BM2577" s="47"/>
      <c r="BN2577" s="47"/>
      <c r="BO2577" s="47"/>
      <c r="BP2577" s="47"/>
      <c r="BQ2577" s="47"/>
      <c r="BR2577" s="47"/>
      <c r="BS2577" s="47"/>
      <c r="BT2577" s="47"/>
      <c r="BU2577" s="47"/>
      <c r="BV2577" s="47"/>
      <c r="BW2577" s="47"/>
      <c r="BX2577" s="47"/>
      <c r="BY2577" s="47"/>
      <c r="BZ2577" s="47"/>
      <c r="CA2577" s="47"/>
      <c r="CB2577" s="47"/>
      <c r="CC2577" s="47"/>
      <c r="CD2577" s="47"/>
      <c r="CE2577" s="47"/>
      <c r="CF2577" s="47"/>
      <c r="CG2577" s="47"/>
      <c r="CH2577" s="47"/>
      <c r="CI2577" s="47"/>
      <c r="CJ2577" s="47"/>
      <c r="CK2577" s="47"/>
      <c r="CL2577" s="47"/>
      <c r="CM2577" s="47"/>
      <c r="CN2577" s="47"/>
      <c r="CO2577" s="47"/>
      <c r="CP2577" s="47"/>
      <c r="CQ2577" s="47"/>
      <c r="CR2577" s="47"/>
      <c r="CS2577" s="47"/>
      <c r="CT2577" s="47"/>
      <c r="CU2577" s="47"/>
      <c r="CV2577" s="47"/>
      <c r="CW2577" s="47"/>
      <c r="CX2577" s="47"/>
      <c r="CY2577" s="47"/>
      <c r="CZ2577" s="47"/>
      <c r="DA2577" s="47"/>
      <c r="DB2577" s="47"/>
      <c r="DC2577" s="47"/>
      <c r="DD2577" s="47"/>
      <c r="DE2577" s="47"/>
      <c r="DF2577" s="47"/>
      <c r="DG2577" s="47"/>
      <c r="DH2577" s="47"/>
      <c r="DI2577" s="47"/>
      <c r="DJ2577" s="47"/>
      <c r="DK2577" s="47"/>
      <c r="DL2577" s="47"/>
      <c r="DM2577" s="47"/>
      <c r="DN2577" s="47"/>
      <c r="DO2577" s="47"/>
      <c r="DP2577" s="47"/>
      <c r="DQ2577" s="47"/>
      <c r="DR2577" s="47"/>
      <c r="DS2577" s="47"/>
      <c r="DT2577" s="47"/>
      <c r="DU2577" s="47"/>
      <c r="DV2577" s="47"/>
      <c r="DW2577" s="47"/>
      <c r="DX2577" s="47"/>
      <c r="DY2577" s="47"/>
      <c r="DZ2577" s="47"/>
      <c r="EA2577" s="47"/>
      <c r="EB2577" s="47"/>
      <c r="EC2577" s="47"/>
      <c r="ED2577" s="47"/>
      <c r="EE2577" s="47"/>
      <c r="EF2577" s="47"/>
      <c r="EG2577" s="47"/>
      <c r="EH2577" s="47"/>
      <c r="EI2577" s="47"/>
      <c r="EJ2577" s="47"/>
      <c r="EK2577" s="47"/>
      <c r="EL2577" s="47"/>
      <c r="EM2577" s="47"/>
      <c r="EN2577" s="47"/>
      <c r="EO2577" s="47"/>
      <c r="EP2577" s="47"/>
      <c r="EQ2577" s="47"/>
      <c r="ER2577" s="47"/>
      <c r="ES2577" s="47"/>
      <c r="ET2577" s="47"/>
      <c r="EU2577" s="47"/>
      <c r="EV2577" s="47"/>
      <c r="EW2577" s="47"/>
      <c r="EX2577" s="47"/>
      <c r="EY2577" s="47"/>
      <c r="EZ2577" s="47"/>
      <c r="FA2577" s="47"/>
      <c r="FB2577" s="47"/>
      <c r="FC2577" s="47"/>
      <c r="FD2577" s="47"/>
      <c r="FE2577" s="47"/>
      <c r="FF2577" s="47"/>
      <c r="FG2577" s="47"/>
      <c r="FH2577" s="47"/>
      <c r="FI2577" s="47"/>
      <c r="FJ2577" s="47"/>
      <c r="FK2577" s="47"/>
      <c r="FL2577" s="47"/>
      <c r="FM2577" s="47"/>
      <c r="FN2577" s="47"/>
      <c r="FO2577" s="47"/>
      <c r="FP2577" s="47"/>
      <c r="FQ2577" s="47"/>
      <c r="FR2577" s="47"/>
      <c r="FS2577" s="47"/>
      <c r="FT2577" s="47"/>
      <c r="FU2577" s="47"/>
      <c r="FV2577" s="47"/>
      <c r="FW2577" s="47"/>
      <c r="FX2577" s="47"/>
      <c r="FY2577" s="47"/>
      <c r="FZ2577" s="47"/>
      <c r="GA2577" s="47"/>
      <c r="GB2577" s="47"/>
      <c r="GC2577" s="47"/>
      <c r="GD2577" s="47"/>
      <c r="GE2577" s="47"/>
      <c r="GF2577" s="47"/>
      <c r="GG2577" s="47"/>
      <c r="GH2577" s="47"/>
      <c r="GI2577" s="47"/>
      <c r="GJ2577" s="47"/>
      <c r="GK2577" s="47"/>
      <c r="GL2577" s="47"/>
      <c r="GM2577" s="47"/>
      <c r="GN2577" s="47"/>
      <c r="GO2577" s="47"/>
      <c r="GP2577" s="47"/>
      <c r="GQ2577" s="47"/>
      <c r="GR2577" s="47"/>
      <c r="GS2577" s="47"/>
      <c r="GT2577" s="47"/>
      <c r="GU2577" s="47"/>
      <c r="GV2577" s="47"/>
      <c r="GW2577" s="47"/>
      <c r="GX2577" s="47"/>
      <c r="GY2577" s="47"/>
      <c r="GZ2577" s="47"/>
      <c r="HA2577" s="47"/>
      <c r="HB2577" s="47"/>
      <c r="HC2577" s="47"/>
      <c r="HD2577" s="47"/>
      <c r="HE2577" s="47"/>
      <c r="HF2577" s="47"/>
      <c r="HG2577" s="47"/>
      <c r="HH2577" s="47"/>
      <c r="HI2577" s="47"/>
      <c r="HJ2577" s="47"/>
      <c r="HK2577" s="47"/>
      <c r="HL2577" s="47"/>
      <c r="HM2577" s="47"/>
      <c r="HN2577" s="47"/>
      <c r="HO2577" s="47"/>
      <c r="HP2577" s="47"/>
      <c r="HQ2577" s="47"/>
      <c r="HR2577" s="47"/>
      <c r="HS2577" s="47"/>
      <c r="HT2577" s="47"/>
      <c r="HU2577" s="47"/>
      <c r="HV2577" s="47"/>
      <c r="HW2577" s="47"/>
      <c r="HX2577" s="47"/>
      <c r="HY2577" s="47"/>
      <c r="HZ2577" s="47"/>
      <c r="IA2577" s="47"/>
      <c r="IB2577" s="47"/>
      <c r="IC2577" s="313"/>
    </row>
    <row r="2578" spans="1:237" s="46" customFormat="1" ht="15">
      <c r="A2578" s="32"/>
      <c r="B2578" s="337"/>
      <c r="C2578" s="126"/>
      <c r="D2578" s="32"/>
      <c r="E2578" s="32"/>
      <c r="F2578" s="32"/>
      <c r="G2578" s="32"/>
      <c r="H2578" s="431" t="s">
        <v>1115</v>
      </c>
      <c r="I2578" s="139">
        <f>SUM(I2576:I2577)</f>
        <v>252845</v>
      </c>
      <c r="K2578" s="47"/>
      <c r="L2578" s="47"/>
      <c r="M2578" s="47"/>
      <c r="N2578" s="47"/>
      <c r="O2578" s="47"/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  <c r="AA2578" s="47"/>
      <c r="AB2578" s="47"/>
      <c r="AC2578" s="47"/>
      <c r="AD2578" s="47"/>
      <c r="AE2578" s="47"/>
      <c r="AF2578" s="47"/>
      <c r="AG2578" s="47"/>
      <c r="AH2578" s="47"/>
      <c r="AI2578" s="47"/>
      <c r="AJ2578" s="47"/>
      <c r="AK2578" s="47"/>
      <c r="AL2578" s="47"/>
      <c r="AM2578" s="47"/>
      <c r="AN2578" s="47"/>
      <c r="AO2578" s="47"/>
      <c r="AP2578" s="47"/>
      <c r="AQ2578" s="47"/>
      <c r="AR2578" s="47"/>
      <c r="AS2578" s="47"/>
      <c r="AT2578" s="47"/>
      <c r="AU2578" s="47"/>
      <c r="AV2578" s="47"/>
      <c r="AW2578" s="47"/>
      <c r="AX2578" s="47"/>
      <c r="AY2578" s="47"/>
      <c r="AZ2578" s="47"/>
      <c r="BA2578" s="47"/>
      <c r="BB2578" s="47"/>
      <c r="BC2578" s="47"/>
      <c r="BD2578" s="47"/>
      <c r="BE2578" s="47"/>
      <c r="BF2578" s="47"/>
      <c r="BG2578" s="47"/>
      <c r="BH2578" s="47"/>
      <c r="BI2578" s="47"/>
      <c r="BJ2578" s="47"/>
      <c r="BK2578" s="47"/>
      <c r="BL2578" s="47"/>
      <c r="BM2578" s="47"/>
      <c r="BN2578" s="47"/>
      <c r="BO2578" s="47"/>
      <c r="BP2578" s="47"/>
      <c r="BQ2578" s="47"/>
      <c r="BR2578" s="47"/>
      <c r="BS2578" s="47"/>
      <c r="BT2578" s="47"/>
      <c r="BU2578" s="47"/>
      <c r="BV2578" s="47"/>
      <c r="BW2578" s="47"/>
      <c r="BX2578" s="47"/>
      <c r="BY2578" s="47"/>
      <c r="BZ2578" s="47"/>
      <c r="CA2578" s="47"/>
      <c r="CB2578" s="47"/>
      <c r="CC2578" s="47"/>
      <c r="CD2578" s="47"/>
      <c r="CE2578" s="47"/>
      <c r="CF2578" s="47"/>
      <c r="CG2578" s="47"/>
      <c r="CH2578" s="47"/>
      <c r="CI2578" s="47"/>
      <c r="CJ2578" s="47"/>
      <c r="CK2578" s="47"/>
      <c r="CL2578" s="47"/>
      <c r="CM2578" s="47"/>
      <c r="CN2578" s="47"/>
      <c r="CO2578" s="47"/>
      <c r="CP2578" s="47"/>
      <c r="CQ2578" s="47"/>
      <c r="CR2578" s="47"/>
      <c r="CS2578" s="47"/>
      <c r="CT2578" s="47"/>
      <c r="CU2578" s="47"/>
      <c r="CV2578" s="47"/>
      <c r="CW2578" s="47"/>
      <c r="CX2578" s="47"/>
      <c r="CY2578" s="47"/>
      <c r="CZ2578" s="47"/>
      <c r="DA2578" s="47"/>
      <c r="DB2578" s="47"/>
      <c r="DC2578" s="47"/>
      <c r="DD2578" s="47"/>
      <c r="DE2578" s="47"/>
      <c r="DF2578" s="47"/>
      <c r="DG2578" s="47"/>
      <c r="DH2578" s="47"/>
      <c r="DI2578" s="47"/>
      <c r="DJ2578" s="47"/>
      <c r="DK2578" s="47"/>
      <c r="DL2578" s="47"/>
      <c r="DM2578" s="47"/>
      <c r="DN2578" s="47"/>
      <c r="DO2578" s="47"/>
      <c r="DP2578" s="47"/>
      <c r="DQ2578" s="47"/>
      <c r="DR2578" s="47"/>
      <c r="DS2578" s="47"/>
      <c r="DT2578" s="47"/>
      <c r="DU2578" s="47"/>
      <c r="DV2578" s="47"/>
      <c r="DW2578" s="47"/>
      <c r="DX2578" s="47"/>
      <c r="DY2578" s="47"/>
      <c r="DZ2578" s="47"/>
      <c r="EA2578" s="47"/>
      <c r="EB2578" s="47"/>
      <c r="EC2578" s="47"/>
      <c r="ED2578" s="47"/>
      <c r="EE2578" s="47"/>
      <c r="EF2578" s="47"/>
      <c r="EG2578" s="47"/>
      <c r="EH2578" s="47"/>
      <c r="EI2578" s="47"/>
      <c r="EJ2578" s="47"/>
      <c r="EK2578" s="47"/>
      <c r="EL2578" s="47"/>
      <c r="EM2578" s="47"/>
      <c r="EN2578" s="47"/>
      <c r="EO2578" s="47"/>
      <c r="EP2578" s="47"/>
      <c r="EQ2578" s="47"/>
      <c r="ER2578" s="47"/>
      <c r="ES2578" s="47"/>
      <c r="ET2578" s="47"/>
      <c r="EU2578" s="47"/>
      <c r="EV2578" s="47"/>
      <c r="EW2578" s="47"/>
      <c r="EX2578" s="47"/>
      <c r="EY2578" s="47"/>
      <c r="EZ2578" s="47"/>
      <c r="FA2578" s="47"/>
      <c r="FB2578" s="47"/>
      <c r="FC2578" s="47"/>
      <c r="FD2578" s="47"/>
      <c r="FE2578" s="47"/>
      <c r="FF2578" s="47"/>
      <c r="FG2578" s="47"/>
      <c r="FH2578" s="47"/>
      <c r="FI2578" s="47"/>
      <c r="FJ2578" s="47"/>
      <c r="FK2578" s="47"/>
      <c r="FL2578" s="47"/>
      <c r="FM2578" s="47"/>
      <c r="FN2578" s="47"/>
      <c r="FO2578" s="47"/>
      <c r="FP2578" s="47"/>
      <c r="FQ2578" s="47"/>
      <c r="FR2578" s="47"/>
      <c r="FS2578" s="47"/>
      <c r="FT2578" s="47"/>
      <c r="FU2578" s="47"/>
      <c r="FV2578" s="47"/>
      <c r="FW2578" s="47"/>
      <c r="FX2578" s="47"/>
      <c r="FY2578" s="47"/>
      <c r="FZ2578" s="47"/>
      <c r="GA2578" s="47"/>
      <c r="GB2578" s="47"/>
      <c r="GC2578" s="47"/>
      <c r="GD2578" s="47"/>
      <c r="GE2578" s="47"/>
      <c r="GF2578" s="47"/>
      <c r="GG2578" s="47"/>
      <c r="GH2578" s="47"/>
      <c r="GI2578" s="47"/>
      <c r="GJ2578" s="47"/>
      <c r="GK2578" s="47"/>
      <c r="GL2578" s="47"/>
      <c r="GM2578" s="47"/>
      <c r="GN2578" s="47"/>
      <c r="GO2578" s="47"/>
      <c r="GP2578" s="47"/>
      <c r="GQ2578" s="47"/>
      <c r="GR2578" s="47"/>
      <c r="GS2578" s="47"/>
      <c r="GT2578" s="47"/>
      <c r="GU2578" s="47"/>
      <c r="GV2578" s="47"/>
      <c r="GW2578" s="47"/>
      <c r="GX2578" s="47"/>
      <c r="GY2578" s="47"/>
      <c r="GZ2578" s="47"/>
      <c r="HA2578" s="47"/>
      <c r="HB2578" s="47"/>
      <c r="HC2578" s="47"/>
      <c r="HD2578" s="47"/>
      <c r="HE2578" s="47"/>
      <c r="HF2578" s="47"/>
      <c r="HG2578" s="47"/>
      <c r="HH2578" s="47"/>
      <c r="HI2578" s="47"/>
      <c r="HJ2578" s="47"/>
      <c r="HK2578" s="47"/>
      <c r="HL2578" s="47"/>
      <c r="HM2578" s="47"/>
      <c r="HN2578" s="47"/>
      <c r="HO2578" s="47"/>
      <c r="HP2578" s="47"/>
      <c r="HQ2578" s="47"/>
      <c r="HR2578" s="47"/>
      <c r="HS2578" s="47"/>
      <c r="HT2578" s="47"/>
      <c r="HU2578" s="47"/>
      <c r="HV2578" s="47"/>
      <c r="HW2578" s="47"/>
      <c r="HX2578" s="47"/>
      <c r="HY2578" s="47"/>
      <c r="HZ2578" s="47"/>
      <c r="IA2578" s="47"/>
      <c r="IB2578" s="47"/>
      <c r="IC2578" s="313"/>
    </row>
    <row r="2579" spans="1:237" s="46" customFormat="1" ht="15">
      <c r="A2579" s="32"/>
      <c r="B2579" s="337"/>
      <c r="C2579" s="437" t="s">
        <v>1116</v>
      </c>
      <c r="D2579" s="32"/>
      <c r="E2579" s="32"/>
      <c r="F2579" s="32"/>
      <c r="G2579" s="32"/>
      <c r="H2579" s="154"/>
      <c r="I2579" s="51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  <c r="AA2579" s="47"/>
      <c r="AB2579" s="47"/>
      <c r="AC2579" s="47"/>
      <c r="AD2579" s="47"/>
      <c r="AE2579" s="47"/>
      <c r="AF2579" s="47"/>
      <c r="AG2579" s="47"/>
      <c r="AH2579" s="47"/>
      <c r="AI2579" s="47"/>
      <c r="AJ2579" s="47"/>
      <c r="AK2579" s="47"/>
      <c r="AL2579" s="47"/>
      <c r="AM2579" s="47"/>
      <c r="AN2579" s="47"/>
      <c r="AO2579" s="47"/>
      <c r="AP2579" s="47"/>
      <c r="AQ2579" s="47"/>
      <c r="AR2579" s="47"/>
      <c r="AS2579" s="47"/>
      <c r="AT2579" s="47"/>
      <c r="AU2579" s="47"/>
      <c r="AV2579" s="47"/>
      <c r="AW2579" s="47"/>
      <c r="AX2579" s="47"/>
      <c r="AY2579" s="47"/>
      <c r="AZ2579" s="47"/>
      <c r="BA2579" s="47"/>
      <c r="BB2579" s="47"/>
      <c r="BC2579" s="47"/>
      <c r="BD2579" s="47"/>
      <c r="BE2579" s="47"/>
      <c r="BF2579" s="47"/>
      <c r="BG2579" s="47"/>
      <c r="BH2579" s="47"/>
      <c r="BI2579" s="47"/>
      <c r="BJ2579" s="47"/>
      <c r="BK2579" s="47"/>
      <c r="BL2579" s="47"/>
      <c r="BM2579" s="47"/>
      <c r="BN2579" s="47"/>
      <c r="BO2579" s="47"/>
      <c r="BP2579" s="47"/>
      <c r="BQ2579" s="47"/>
      <c r="BR2579" s="47"/>
      <c r="BS2579" s="47"/>
      <c r="BT2579" s="47"/>
      <c r="BU2579" s="47"/>
      <c r="BV2579" s="47"/>
      <c r="BW2579" s="47"/>
      <c r="BX2579" s="47"/>
      <c r="BY2579" s="47"/>
      <c r="BZ2579" s="47"/>
      <c r="CA2579" s="47"/>
      <c r="CB2579" s="47"/>
      <c r="CC2579" s="47"/>
      <c r="CD2579" s="47"/>
      <c r="CE2579" s="47"/>
      <c r="CF2579" s="47"/>
      <c r="CG2579" s="47"/>
      <c r="CH2579" s="47"/>
      <c r="CI2579" s="47"/>
      <c r="CJ2579" s="47"/>
      <c r="CK2579" s="47"/>
      <c r="CL2579" s="47"/>
      <c r="CM2579" s="47"/>
      <c r="CN2579" s="47"/>
      <c r="CO2579" s="47"/>
      <c r="CP2579" s="47"/>
      <c r="CQ2579" s="47"/>
      <c r="CR2579" s="47"/>
      <c r="CS2579" s="47"/>
      <c r="CT2579" s="47"/>
      <c r="CU2579" s="47"/>
      <c r="CV2579" s="47"/>
      <c r="CW2579" s="47"/>
      <c r="CX2579" s="47"/>
      <c r="CY2579" s="47"/>
      <c r="CZ2579" s="47"/>
      <c r="DA2579" s="47"/>
      <c r="DB2579" s="47"/>
      <c r="DC2579" s="47"/>
      <c r="DD2579" s="47"/>
      <c r="DE2579" s="47"/>
      <c r="DF2579" s="47"/>
      <c r="DG2579" s="47"/>
      <c r="DH2579" s="47"/>
      <c r="DI2579" s="47"/>
      <c r="DJ2579" s="47"/>
      <c r="DK2579" s="47"/>
      <c r="DL2579" s="47"/>
      <c r="DM2579" s="47"/>
      <c r="DN2579" s="47"/>
      <c r="DO2579" s="47"/>
      <c r="DP2579" s="47"/>
      <c r="DQ2579" s="47"/>
      <c r="DR2579" s="47"/>
      <c r="DS2579" s="47"/>
      <c r="DT2579" s="47"/>
      <c r="DU2579" s="47"/>
      <c r="DV2579" s="47"/>
      <c r="DW2579" s="47"/>
      <c r="DX2579" s="47"/>
      <c r="DY2579" s="47"/>
      <c r="DZ2579" s="47"/>
      <c r="EA2579" s="47"/>
      <c r="EB2579" s="47"/>
      <c r="EC2579" s="47"/>
      <c r="ED2579" s="47"/>
      <c r="EE2579" s="47"/>
      <c r="EF2579" s="47"/>
      <c r="EG2579" s="47"/>
      <c r="EH2579" s="47"/>
      <c r="EI2579" s="47"/>
      <c r="EJ2579" s="47"/>
      <c r="EK2579" s="47"/>
      <c r="EL2579" s="47"/>
      <c r="EM2579" s="47"/>
      <c r="EN2579" s="47"/>
      <c r="EO2579" s="47"/>
      <c r="EP2579" s="47"/>
      <c r="EQ2579" s="47"/>
      <c r="ER2579" s="47"/>
      <c r="ES2579" s="47"/>
      <c r="ET2579" s="47"/>
      <c r="EU2579" s="47"/>
      <c r="EV2579" s="47"/>
      <c r="EW2579" s="47"/>
      <c r="EX2579" s="47"/>
      <c r="EY2579" s="47"/>
      <c r="EZ2579" s="47"/>
      <c r="FA2579" s="47"/>
      <c r="FB2579" s="47"/>
      <c r="FC2579" s="47"/>
      <c r="FD2579" s="47"/>
      <c r="FE2579" s="47"/>
      <c r="FF2579" s="47"/>
      <c r="FG2579" s="47"/>
      <c r="FH2579" s="47"/>
      <c r="FI2579" s="47"/>
      <c r="FJ2579" s="47"/>
      <c r="FK2579" s="47"/>
      <c r="FL2579" s="47"/>
      <c r="FM2579" s="47"/>
      <c r="FN2579" s="47"/>
      <c r="FO2579" s="47"/>
      <c r="FP2579" s="47"/>
      <c r="FQ2579" s="47"/>
      <c r="FR2579" s="47"/>
      <c r="FS2579" s="47"/>
      <c r="FT2579" s="47"/>
      <c r="FU2579" s="47"/>
      <c r="FV2579" s="47"/>
      <c r="FW2579" s="47"/>
      <c r="FX2579" s="47"/>
      <c r="FY2579" s="47"/>
      <c r="FZ2579" s="47"/>
      <c r="GA2579" s="47"/>
      <c r="GB2579" s="47"/>
      <c r="GC2579" s="47"/>
      <c r="GD2579" s="47"/>
      <c r="GE2579" s="47"/>
      <c r="GF2579" s="47"/>
      <c r="GG2579" s="47"/>
      <c r="GH2579" s="47"/>
      <c r="GI2579" s="47"/>
      <c r="GJ2579" s="47"/>
      <c r="GK2579" s="47"/>
      <c r="GL2579" s="47"/>
      <c r="GM2579" s="47"/>
      <c r="GN2579" s="47"/>
      <c r="GO2579" s="47"/>
      <c r="GP2579" s="47"/>
      <c r="GQ2579" s="47"/>
      <c r="GR2579" s="47"/>
      <c r="GS2579" s="47"/>
      <c r="GT2579" s="47"/>
      <c r="GU2579" s="47"/>
      <c r="GV2579" s="47"/>
      <c r="GW2579" s="47"/>
      <c r="GX2579" s="47"/>
      <c r="GY2579" s="47"/>
      <c r="GZ2579" s="47"/>
      <c r="HA2579" s="47"/>
      <c r="HB2579" s="47"/>
      <c r="HC2579" s="47"/>
      <c r="HD2579" s="47"/>
      <c r="HE2579" s="47"/>
      <c r="HF2579" s="47"/>
      <c r="HG2579" s="47"/>
      <c r="HH2579" s="47"/>
      <c r="HI2579" s="47"/>
      <c r="HJ2579" s="47"/>
      <c r="HK2579" s="47"/>
      <c r="HL2579" s="47"/>
      <c r="HM2579" s="47"/>
      <c r="HN2579" s="47"/>
      <c r="HO2579" s="47"/>
      <c r="HP2579" s="47"/>
      <c r="HQ2579" s="47"/>
      <c r="HR2579" s="47"/>
      <c r="HS2579" s="47"/>
      <c r="HT2579" s="47"/>
      <c r="HU2579" s="47"/>
      <c r="HV2579" s="47"/>
      <c r="HW2579" s="47"/>
      <c r="HX2579" s="47"/>
      <c r="HY2579" s="47"/>
      <c r="HZ2579" s="47"/>
      <c r="IA2579" s="47"/>
      <c r="IB2579" s="47"/>
      <c r="IC2579" s="313"/>
    </row>
    <row r="2580" spans="1:237" s="46" customFormat="1" ht="15">
      <c r="A2580" s="32"/>
      <c r="B2580" s="337"/>
      <c r="C2580" s="126">
        <v>0.6</v>
      </c>
      <c r="D2580" s="48" t="s">
        <v>547</v>
      </c>
      <c r="E2580" s="32" t="s">
        <v>549</v>
      </c>
      <c r="F2580" s="32"/>
      <c r="G2580" s="32"/>
      <c r="H2580" s="50">
        <f>H2566</f>
        <v>36000</v>
      </c>
      <c r="I2580" s="51">
        <f>+C2580*H2580</f>
        <v>21600</v>
      </c>
      <c r="K2580" s="47"/>
      <c r="L2580" s="47"/>
      <c r="M2580" s="47"/>
      <c r="N2580" s="47"/>
      <c r="O2580" s="47"/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  <c r="AA2580" s="47"/>
      <c r="AB2580" s="47"/>
      <c r="AC2580" s="47"/>
      <c r="AD2580" s="47"/>
      <c r="AE2580" s="47"/>
      <c r="AF2580" s="47"/>
      <c r="AG2580" s="47"/>
      <c r="AH2580" s="47"/>
      <c r="AI2580" s="47"/>
      <c r="AJ2580" s="47"/>
      <c r="AK2580" s="47"/>
      <c r="AL2580" s="47"/>
      <c r="AM2580" s="47"/>
      <c r="AN2580" s="47"/>
      <c r="AO2580" s="47"/>
      <c r="AP2580" s="47"/>
      <c r="AQ2580" s="47"/>
      <c r="AR2580" s="47"/>
      <c r="AS2580" s="47"/>
      <c r="AT2580" s="47"/>
      <c r="AU2580" s="47"/>
      <c r="AV2580" s="47"/>
      <c r="AW2580" s="47"/>
      <c r="AX2580" s="47"/>
      <c r="AY2580" s="47"/>
      <c r="AZ2580" s="47"/>
      <c r="BA2580" s="47"/>
      <c r="BB2580" s="47"/>
      <c r="BC2580" s="47"/>
      <c r="BD2580" s="47"/>
      <c r="BE2580" s="47"/>
      <c r="BF2580" s="47"/>
      <c r="BG2580" s="47"/>
      <c r="BH2580" s="47"/>
      <c r="BI2580" s="47"/>
      <c r="BJ2580" s="47"/>
      <c r="BK2580" s="47"/>
      <c r="BL2580" s="47"/>
      <c r="BM2580" s="47"/>
      <c r="BN2580" s="47"/>
      <c r="BO2580" s="47"/>
      <c r="BP2580" s="47"/>
      <c r="BQ2580" s="47"/>
      <c r="BR2580" s="47"/>
      <c r="BS2580" s="47"/>
      <c r="BT2580" s="47"/>
      <c r="BU2580" s="47"/>
      <c r="BV2580" s="47"/>
      <c r="BW2580" s="47"/>
      <c r="BX2580" s="47"/>
      <c r="BY2580" s="47"/>
      <c r="BZ2580" s="47"/>
      <c r="CA2580" s="47"/>
      <c r="CB2580" s="47"/>
      <c r="CC2580" s="47"/>
      <c r="CD2580" s="47"/>
      <c r="CE2580" s="47"/>
      <c r="CF2580" s="47"/>
      <c r="CG2580" s="47"/>
      <c r="CH2580" s="47"/>
      <c r="CI2580" s="47"/>
      <c r="CJ2580" s="47"/>
      <c r="CK2580" s="47"/>
      <c r="CL2580" s="47"/>
      <c r="CM2580" s="47"/>
      <c r="CN2580" s="47"/>
      <c r="CO2580" s="47"/>
      <c r="CP2580" s="47"/>
      <c r="CQ2580" s="47"/>
      <c r="CR2580" s="47"/>
      <c r="CS2580" s="47"/>
      <c r="CT2580" s="47"/>
      <c r="CU2580" s="47"/>
      <c r="CV2580" s="47"/>
      <c r="CW2580" s="47"/>
      <c r="CX2580" s="47"/>
      <c r="CY2580" s="47"/>
      <c r="CZ2580" s="47"/>
      <c r="DA2580" s="47"/>
      <c r="DB2580" s="47"/>
      <c r="DC2580" s="47"/>
      <c r="DD2580" s="47"/>
      <c r="DE2580" s="47"/>
      <c r="DF2580" s="47"/>
      <c r="DG2580" s="47"/>
      <c r="DH2580" s="47"/>
      <c r="DI2580" s="47"/>
      <c r="DJ2580" s="47"/>
      <c r="DK2580" s="47"/>
      <c r="DL2580" s="47"/>
      <c r="DM2580" s="47"/>
      <c r="DN2580" s="47"/>
      <c r="DO2580" s="47"/>
      <c r="DP2580" s="47"/>
      <c r="DQ2580" s="47"/>
      <c r="DR2580" s="47"/>
      <c r="DS2580" s="47"/>
      <c r="DT2580" s="47"/>
      <c r="DU2580" s="47"/>
      <c r="DV2580" s="47"/>
      <c r="DW2580" s="47"/>
      <c r="DX2580" s="47"/>
      <c r="DY2580" s="47"/>
      <c r="DZ2580" s="47"/>
      <c r="EA2580" s="47"/>
      <c r="EB2580" s="47"/>
      <c r="EC2580" s="47"/>
      <c r="ED2580" s="47"/>
      <c r="EE2580" s="47"/>
      <c r="EF2580" s="47"/>
      <c r="EG2580" s="47"/>
      <c r="EH2580" s="47"/>
      <c r="EI2580" s="47"/>
      <c r="EJ2580" s="47"/>
      <c r="EK2580" s="47"/>
      <c r="EL2580" s="47"/>
      <c r="EM2580" s="47"/>
      <c r="EN2580" s="47"/>
      <c r="EO2580" s="47"/>
      <c r="EP2580" s="47"/>
      <c r="EQ2580" s="47"/>
      <c r="ER2580" s="47"/>
      <c r="ES2580" s="47"/>
      <c r="ET2580" s="47"/>
      <c r="EU2580" s="47"/>
      <c r="EV2580" s="47"/>
      <c r="EW2580" s="47"/>
      <c r="EX2580" s="47"/>
      <c r="EY2580" s="47"/>
      <c r="EZ2580" s="47"/>
      <c r="FA2580" s="47"/>
      <c r="FB2580" s="47"/>
      <c r="FC2580" s="47"/>
      <c r="FD2580" s="47"/>
      <c r="FE2580" s="47"/>
      <c r="FF2580" s="47"/>
      <c r="FG2580" s="47"/>
      <c r="FH2580" s="47"/>
      <c r="FI2580" s="47"/>
      <c r="FJ2580" s="47"/>
      <c r="FK2580" s="47"/>
      <c r="FL2580" s="47"/>
      <c r="FM2580" s="47"/>
      <c r="FN2580" s="47"/>
      <c r="FO2580" s="47"/>
      <c r="FP2580" s="47"/>
      <c r="FQ2580" s="47"/>
      <c r="FR2580" s="47"/>
      <c r="FS2580" s="47"/>
      <c r="FT2580" s="47"/>
      <c r="FU2580" s="47"/>
      <c r="FV2580" s="47"/>
      <c r="FW2580" s="47"/>
      <c r="FX2580" s="47"/>
      <c r="FY2580" s="47"/>
      <c r="FZ2580" s="47"/>
      <c r="GA2580" s="47"/>
      <c r="GB2580" s="47"/>
      <c r="GC2580" s="47"/>
      <c r="GD2580" s="47"/>
      <c r="GE2580" s="47"/>
      <c r="GF2580" s="47"/>
      <c r="GG2580" s="47"/>
      <c r="GH2580" s="47"/>
      <c r="GI2580" s="47"/>
      <c r="GJ2580" s="47"/>
      <c r="GK2580" s="47"/>
      <c r="GL2580" s="47"/>
      <c r="GM2580" s="47"/>
      <c r="GN2580" s="47"/>
      <c r="GO2580" s="47"/>
      <c r="GP2580" s="47"/>
      <c r="GQ2580" s="47"/>
      <c r="GR2580" s="47"/>
      <c r="GS2580" s="47"/>
      <c r="GT2580" s="47"/>
      <c r="GU2580" s="47"/>
      <c r="GV2580" s="47"/>
      <c r="GW2580" s="47"/>
      <c r="GX2580" s="47"/>
      <c r="GY2580" s="47"/>
      <c r="GZ2580" s="47"/>
      <c r="HA2580" s="47"/>
      <c r="HB2580" s="47"/>
      <c r="HC2580" s="47"/>
      <c r="HD2580" s="47"/>
      <c r="HE2580" s="47"/>
      <c r="HF2580" s="47"/>
      <c r="HG2580" s="47"/>
      <c r="HH2580" s="47"/>
      <c r="HI2580" s="47"/>
      <c r="HJ2580" s="47"/>
      <c r="HK2580" s="47"/>
      <c r="HL2580" s="47"/>
      <c r="HM2580" s="47"/>
      <c r="HN2580" s="47"/>
      <c r="HO2580" s="47"/>
      <c r="HP2580" s="47"/>
      <c r="HQ2580" s="47"/>
      <c r="HR2580" s="47"/>
      <c r="HS2580" s="47"/>
      <c r="HT2580" s="47"/>
      <c r="HU2580" s="47"/>
      <c r="HV2580" s="47"/>
      <c r="HW2580" s="47"/>
      <c r="HX2580" s="47"/>
      <c r="HY2580" s="47"/>
      <c r="HZ2580" s="47"/>
      <c r="IA2580" s="47"/>
      <c r="IB2580" s="47"/>
      <c r="IC2580" s="313"/>
    </row>
    <row r="2581" spans="1:237" s="46" customFormat="1" ht="15">
      <c r="A2581" s="32"/>
      <c r="B2581" s="337"/>
      <c r="C2581" s="126">
        <v>0.8</v>
      </c>
      <c r="D2581" s="48" t="s">
        <v>547</v>
      </c>
      <c r="E2581" s="32" t="s">
        <v>548</v>
      </c>
      <c r="F2581" s="32"/>
      <c r="G2581" s="32"/>
      <c r="H2581" s="50">
        <f>H2567</f>
        <v>51000</v>
      </c>
      <c r="I2581" s="51">
        <f>+C2581*H2581</f>
        <v>40800</v>
      </c>
      <c r="IC2581" s="124"/>
    </row>
    <row r="2582" spans="1:237" s="46" customFormat="1" ht="15">
      <c r="A2582" s="32"/>
      <c r="B2582" s="337"/>
      <c r="C2582" s="126">
        <v>0.08</v>
      </c>
      <c r="D2582" s="48" t="s">
        <v>547</v>
      </c>
      <c r="E2582" s="32" t="s">
        <v>550</v>
      </c>
      <c r="F2582" s="32"/>
      <c r="G2582" s="32"/>
      <c r="H2582" s="50">
        <f>H2568</f>
        <v>54000</v>
      </c>
      <c r="I2582" s="51">
        <f>+C2582*H2582</f>
        <v>4320</v>
      </c>
      <c r="IC2582" s="124"/>
    </row>
    <row r="2583" spans="1:237" s="46" customFormat="1" ht="15">
      <c r="A2583" s="32"/>
      <c r="B2583" s="337"/>
      <c r="C2583" s="126">
        <v>0.03</v>
      </c>
      <c r="D2583" s="48" t="s">
        <v>547</v>
      </c>
      <c r="E2583" s="32" t="s">
        <v>551</v>
      </c>
      <c r="F2583" s="32"/>
      <c r="G2583" s="32"/>
      <c r="H2583" s="50">
        <f>H2569</f>
        <v>48000</v>
      </c>
      <c r="I2583" s="51">
        <f>+C2583*H2583</f>
        <v>1440</v>
      </c>
      <c r="IC2583" s="124"/>
    </row>
    <row r="2584" spans="1:237" s="46" customFormat="1" ht="15">
      <c r="A2584" s="32"/>
      <c r="B2584" s="337"/>
      <c r="C2584" s="126"/>
      <c r="D2584" s="48"/>
      <c r="E2584" s="32"/>
      <c r="F2584" s="32"/>
      <c r="G2584" s="32"/>
      <c r="H2584" s="431" t="s">
        <v>1117</v>
      </c>
      <c r="I2584" s="139">
        <f>SUM(I2580:I2583)</f>
        <v>68160</v>
      </c>
      <c r="IC2584" s="124"/>
    </row>
    <row r="2585" spans="1:237" s="46" customFormat="1" ht="4.5" customHeight="1">
      <c r="A2585" s="32"/>
      <c r="B2585" s="337"/>
      <c r="C2585" s="126"/>
      <c r="D2585" s="48"/>
      <c r="E2585" s="32"/>
      <c r="F2585" s="32"/>
      <c r="G2585" s="32"/>
      <c r="H2585" s="431"/>
      <c r="I2585" s="51"/>
      <c r="IC2585" s="124"/>
    </row>
    <row r="2586" spans="1:237" s="46" customFormat="1" ht="15">
      <c r="A2586" s="32"/>
      <c r="B2586" s="337"/>
      <c r="C2586" s="126"/>
      <c r="D2586" s="48"/>
      <c r="E2586" s="32"/>
      <c r="F2586" s="32"/>
      <c r="G2586" s="32"/>
      <c r="H2586" s="431" t="s">
        <v>1120</v>
      </c>
      <c r="I2586" s="139">
        <f>SUM(I2576:I2584)/2</f>
        <v>321005</v>
      </c>
      <c r="IC2586" s="124"/>
    </row>
    <row r="2587" spans="1:237" s="46" customFormat="1" ht="6.75" customHeight="1">
      <c r="A2587" s="32"/>
      <c r="B2587" s="337"/>
      <c r="C2587" s="126"/>
      <c r="D2587" s="55"/>
      <c r="E2587" s="55"/>
      <c r="F2587" s="55"/>
      <c r="G2587" s="55"/>
      <c r="H2587" s="55"/>
      <c r="I2587" s="55"/>
      <c r="IC2587" s="124"/>
    </row>
    <row r="2588" spans="1:10" ht="15">
      <c r="A2588" s="32"/>
      <c r="B2588" s="337" t="s">
        <v>462</v>
      </c>
      <c r="C2588" s="126"/>
      <c r="D2588" s="43"/>
      <c r="E2588" s="44" t="s">
        <v>964</v>
      </c>
      <c r="F2588" s="32"/>
      <c r="G2588" s="32"/>
      <c r="H2588" s="40"/>
      <c r="I2588" s="46"/>
      <c r="J2588" s="45"/>
    </row>
    <row r="2589" spans="1:10" ht="15">
      <c r="A2589" s="32"/>
      <c r="B2589" s="337"/>
      <c r="C2589" s="362" t="s">
        <v>1404</v>
      </c>
      <c r="D2589" s="43"/>
      <c r="E2589" s="44"/>
      <c r="F2589" s="32"/>
      <c r="G2589" s="32"/>
      <c r="H2589" s="40"/>
      <c r="I2589" s="49"/>
      <c r="J2589" s="45"/>
    </row>
    <row r="2590" spans="1:10" ht="15">
      <c r="A2590" s="32"/>
      <c r="B2590" s="337"/>
      <c r="C2590" s="126">
        <v>0.364</v>
      </c>
      <c r="D2590" s="48" t="s">
        <v>594</v>
      </c>
      <c r="E2590" s="32" t="s">
        <v>533</v>
      </c>
      <c r="F2590" s="32"/>
      <c r="G2590" s="32"/>
      <c r="H2590" s="50">
        <f>'daftar harga bahan'!F320</f>
        <v>66000</v>
      </c>
      <c r="I2590" s="51">
        <f>+C2590*H2590</f>
        <v>24024</v>
      </c>
      <c r="J2590" s="45"/>
    </row>
    <row r="2591" spans="1:10" ht="15">
      <c r="A2591" s="32"/>
      <c r="B2591" s="337"/>
      <c r="C2591" s="126">
        <v>0.11</v>
      </c>
      <c r="D2591" s="48" t="s">
        <v>315</v>
      </c>
      <c r="E2591" s="32" t="s">
        <v>653</v>
      </c>
      <c r="F2591" s="32"/>
      <c r="G2591" s="32"/>
      <c r="H2591" s="50">
        <f>+'daftar harga bahan'!F429</f>
        <v>25100</v>
      </c>
      <c r="I2591" s="51">
        <f>+C2591*H2591</f>
        <v>2761</v>
      </c>
      <c r="J2591" s="45"/>
    </row>
    <row r="2592" spans="1:10" ht="15">
      <c r="A2592" s="32"/>
      <c r="B2592" s="337"/>
      <c r="C2592" s="126"/>
      <c r="D2592" s="32"/>
      <c r="E2592" s="32"/>
      <c r="F2592" s="32"/>
      <c r="G2592" s="32"/>
      <c r="H2592" s="431" t="s">
        <v>1115</v>
      </c>
      <c r="I2592" s="429">
        <f>SUM(I2590:I2591)</f>
        <v>26785</v>
      </c>
      <c r="J2592" s="45"/>
    </row>
    <row r="2593" spans="1:10" ht="15">
      <c r="A2593" s="32"/>
      <c r="B2593" s="337"/>
      <c r="C2593" s="437" t="s">
        <v>1116</v>
      </c>
      <c r="D2593" s="32"/>
      <c r="E2593" s="32"/>
      <c r="F2593" s="32"/>
      <c r="G2593" s="32"/>
      <c r="H2593" s="154"/>
      <c r="I2593" s="32"/>
      <c r="J2593" s="45"/>
    </row>
    <row r="2594" spans="1:10" ht="15">
      <c r="A2594" s="32"/>
      <c r="B2594" s="337"/>
      <c r="C2594" s="126">
        <v>0.1</v>
      </c>
      <c r="D2594" s="48" t="s">
        <v>547</v>
      </c>
      <c r="E2594" s="32" t="s">
        <v>549</v>
      </c>
      <c r="F2594" s="32"/>
      <c r="G2594" s="32"/>
      <c r="H2594" s="40">
        <f>H2580</f>
        <v>36000</v>
      </c>
      <c r="I2594" s="51">
        <f>+C2594*H2594</f>
        <v>3600</v>
      </c>
      <c r="J2594" s="45"/>
    </row>
    <row r="2595" spans="1:10" ht="15">
      <c r="A2595" s="32"/>
      <c r="B2595" s="337"/>
      <c r="C2595" s="126">
        <v>0.05</v>
      </c>
      <c r="D2595" s="48" t="s">
        <v>547</v>
      </c>
      <c r="E2595" s="32" t="s">
        <v>548</v>
      </c>
      <c r="F2595" s="32"/>
      <c r="G2595" s="32"/>
      <c r="H2595" s="40">
        <f>H2581</f>
        <v>51000</v>
      </c>
      <c r="I2595" s="51">
        <f>+C2595*H2595</f>
        <v>2550</v>
      </c>
      <c r="J2595" s="45"/>
    </row>
    <row r="2596" spans="1:10" ht="15">
      <c r="A2596" s="32"/>
      <c r="B2596" s="337"/>
      <c r="C2596" s="126">
        <v>0.005</v>
      </c>
      <c r="D2596" s="48" t="s">
        <v>547</v>
      </c>
      <c r="E2596" s="32" t="s">
        <v>550</v>
      </c>
      <c r="F2596" s="32"/>
      <c r="G2596" s="32"/>
      <c r="H2596" s="40">
        <f>H2582</f>
        <v>54000</v>
      </c>
      <c r="I2596" s="51">
        <f>+C2596*H2596</f>
        <v>270</v>
      </c>
      <c r="J2596" s="45"/>
    </row>
    <row r="2597" spans="1:10" ht="15">
      <c r="A2597" s="32"/>
      <c r="B2597" s="337"/>
      <c r="C2597" s="126">
        <v>0.005</v>
      </c>
      <c r="D2597" s="48" t="s">
        <v>547</v>
      </c>
      <c r="E2597" s="32" t="s">
        <v>551</v>
      </c>
      <c r="F2597" s="32"/>
      <c r="G2597" s="32"/>
      <c r="H2597" s="40">
        <f>H2583</f>
        <v>48000</v>
      </c>
      <c r="I2597" s="51">
        <f>+C2597*H2597</f>
        <v>240</v>
      </c>
      <c r="J2597" s="45"/>
    </row>
    <row r="2598" spans="1:10" ht="15">
      <c r="A2598" s="32"/>
      <c r="B2598" s="337"/>
      <c r="C2598" s="126"/>
      <c r="D2598" s="48"/>
      <c r="E2598" s="32"/>
      <c r="F2598" s="32"/>
      <c r="G2598" s="32"/>
      <c r="H2598" s="431" t="s">
        <v>1117</v>
      </c>
      <c r="I2598" s="139">
        <f>SUM(I2594:I2597)</f>
        <v>6660</v>
      </c>
      <c r="J2598" s="45"/>
    </row>
    <row r="2599" spans="1:10" ht="6.75" customHeight="1">
      <c r="A2599" s="32"/>
      <c r="B2599" s="337"/>
      <c r="C2599" s="126"/>
      <c r="D2599" s="48"/>
      <c r="E2599" s="32"/>
      <c r="F2599" s="32"/>
      <c r="G2599" s="32"/>
      <c r="H2599" s="431"/>
      <c r="I2599" s="51"/>
      <c r="J2599" s="45"/>
    </row>
    <row r="2600" spans="1:10" ht="15">
      <c r="A2600" s="32"/>
      <c r="B2600" s="337"/>
      <c r="C2600" s="126"/>
      <c r="D2600" s="48"/>
      <c r="E2600" s="32"/>
      <c r="F2600" s="32"/>
      <c r="G2600" s="32"/>
      <c r="H2600" s="431" t="s">
        <v>1120</v>
      </c>
      <c r="I2600" s="139">
        <f>SUM(I2590:I2598)/2</f>
        <v>33445</v>
      </c>
      <c r="J2600" s="45"/>
    </row>
    <row r="2601" spans="1:10" ht="5.25" customHeight="1">
      <c r="A2601" s="55"/>
      <c r="B2601" s="337"/>
      <c r="C2601" s="151"/>
      <c r="D2601" s="55"/>
      <c r="E2601" s="55"/>
      <c r="F2601" s="55"/>
      <c r="G2601" s="55"/>
      <c r="H2601" s="55"/>
      <c r="I2601" s="55"/>
      <c r="J2601" s="45"/>
    </row>
    <row r="2602" spans="1:10" ht="15">
      <c r="A2602" s="32"/>
      <c r="B2602" s="337" t="s">
        <v>463</v>
      </c>
      <c r="C2602" s="126"/>
      <c r="D2602" s="43"/>
      <c r="E2602" s="44" t="s">
        <v>963</v>
      </c>
      <c r="F2602" s="32"/>
      <c r="G2602" s="32"/>
      <c r="H2602" s="40"/>
      <c r="I2602" s="45"/>
      <c r="J2602" s="45"/>
    </row>
    <row r="2603" spans="1:10" ht="15">
      <c r="A2603" s="32"/>
      <c r="B2603" s="337"/>
      <c r="C2603" s="362" t="s">
        <v>1404</v>
      </c>
      <c r="D2603" s="43"/>
      <c r="E2603" s="44"/>
      <c r="F2603" s="32"/>
      <c r="G2603" s="32"/>
      <c r="H2603" s="40"/>
      <c r="I2603" s="45"/>
      <c r="J2603" s="45"/>
    </row>
    <row r="2604" spans="1:10" ht="15">
      <c r="A2604" s="32"/>
      <c r="B2604" s="337"/>
      <c r="C2604" s="126">
        <v>1.05</v>
      </c>
      <c r="D2604" s="48" t="s">
        <v>808</v>
      </c>
      <c r="E2604" s="32" t="s">
        <v>567</v>
      </c>
      <c r="F2604" s="32"/>
      <c r="G2604" s="32"/>
      <c r="H2604" s="50">
        <f>'daftar harga bahan'!F210</f>
        <v>8400</v>
      </c>
      <c r="I2604" s="51">
        <f>+C2604*H2604</f>
        <v>8820</v>
      </c>
      <c r="J2604" s="45"/>
    </row>
    <row r="2605" spans="1:10" ht="15">
      <c r="A2605" s="32"/>
      <c r="B2605" s="337"/>
      <c r="C2605" s="126">
        <v>0.01</v>
      </c>
      <c r="D2605" s="48" t="s">
        <v>315</v>
      </c>
      <c r="E2605" s="32" t="s">
        <v>1456</v>
      </c>
      <c r="F2605" s="32"/>
      <c r="G2605" s="32"/>
      <c r="H2605" s="50">
        <f>H2577</f>
        <v>18500</v>
      </c>
      <c r="I2605" s="51">
        <f>+C2605*H2605</f>
        <v>185</v>
      </c>
      <c r="J2605" s="45"/>
    </row>
    <row r="2606" spans="1:10" ht="15">
      <c r="A2606" s="32"/>
      <c r="B2606" s="337"/>
      <c r="C2606" s="126"/>
      <c r="D2606" s="32"/>
      <c r="E2606" s="32"/>
      <c r="F2606" s="32"/>
      <c r="G2606" s="32"/>
      <c r="H2606" s="431" t="s">
        <v>1115</v>
      </c>
      <c r="I2606" s="139">
        <f>SUM(I2604:I2605)</f>
        <v>9005</v>
      </c>
      <c r="J2606" s="45"/>
    </row>
    <row r="2607" spans="1:10" ht="15">
      <c r="A2607" s="32"/>
      <c r="B2607" s="337"/>
      <c r="C2607" s="437" t="s">
        <v>1116</v>
      </c>
      <c r="D2607" s="32"/>
      <c r="E2607" s="32"/>
      <c r="F2607" s="32"/>
      <c r="G2607" s="32"/>
      <c r="H2607" s="154"/>
      <c r="I2607" s="32"/>
      <c r="J2607" s="45"/>
    </row>
    <row r="2608" spans="1:10" ht="15">
      <c r="A2608" s="32"/>
      <c r="B2608" s="337"/>
      <c r="C2608" s="126">
        <v>0.05</v>
      </c>
      <c r="D2608" s="48" t="s">
        <v>547</v>
      </c>
      <c r="E2608" s="32" t="s">
        <v>549</v>
      </c>
      <c r="F2608" s="32"/>
      <c r="G2608" s="32"/>
      <c r="H2608" s="50">
        <f>H2594</f>
        <v>36000</v>
      </c>
      <c r="I2608" s="51">
        <f>+C2608*H2608</f>
        <v>1800</v>
      </c>
      <c r="J2608" s="45"/>
    </row>
    <row r="2609" spans="1:10" ht="15">
      <c r="A2609" s="32"/>
      <c r="B2609" s="337"/>
      <c r="C2609" s="126">
        <v>0.05</v>
      </c>
      <c r="D2609" s="48" t="s">
        <v>547</v>
      </c>
      <c r="E2609" s="32" t="s">
        <v>548</v>
      </c>
      <c r="F2609" s="32"/>
      <c r="G2609" s="32"/>
      <c r="H2609" s="50">
        <f>H2595</f>
        <v>51000</v>
      </c>
      <c r="I2609" s="51">
        <f>+C2609*H2609</f>
        <v>2550</v>
      </c>
      <c r="J2609" s="45"/>
    </row>
    <row r="2610" spans="1:10" ht="15">
      <c r="A2610" s="32"/>
      <c r="B2610" s="337"/>
      <c r="C2610" s="126">
        <v>0.005</v>
      </c>
      <c r="D2610" s="48" t="s">
        <v>547</v>
      </c>
      <c r="E2610" s="32" t="s">
        <v>550</v>
      </c>
      <c r="F2610" s="32"/>
      <c r="G2610" s="32"/>
      <c r="H2610" s="50">
        <f>H2596</f>
        <v>54000</v>
      </c>
      <c r="I2610" s="51">
        <f>+C2610*H2610</f>
        <v>270</v>
      </c>
      <c r="J2610" s="45"/>
    </row>
    <row r="2611" spans="1:10" ht="15">
      <c r="A2611" s="32"/>
      <c r="B2611" s="337"/>
      <c r="C2611" s="126">
        <v>0.003</v>
      </c>
      <c r="D2611" s="48" t="s">
        <v>547</v>
      </c>
      <c r="E2611" s="32" t="s">
        <v>551</v>
      </c>
      <c r="F2611" s="32"/>
      <c r="G2611" s="32"/>
      <c r="H2611" s="50">
        <f>H2597</f>
        <v>48000</v>
      </c>
      <c r="I2611" s="51">
        <f>+C2611*H2611</f>
        <v>144</v>
      </c>
      <c r="J2611" s="45"/>
    </row>
    <row r="2612" spans="1:10" ht="15">
      <c r="A2612" s="32"/>
      <c r="B2612" s="337"/>
      <c r="C2612" s="126"/>
      <c r="D2612" s="48"/>
      <c r="E2612" s="32"/>
      <c r="F2612" s="32"/>
      <c r="G2612" s="32"/>
      <c r="H2612" s="431" t="s">
        <v>1117</v>
      </c>
      <c r="I2612" s="139">
        <f>SUM(I2608:I2611)</f>
        <v>4764</v>
      </c>
      <c r="J2612" s="45"/>
    </row>
    <row r="2613" spans="1:10" ht="3.75" customHeight="1">
      <c r="A2613" s="32"/>
      <c r="B2613" s="337"/>
      <c r="C2613" s="126"/>
      <c r="D2613" s="48"/>
      <c r="E2613" s="32"/>
      <c r="F2613" s="32"/>
      <c r="G2613" s="32"/>
      <c r="H2613" s="431"/>
      <c r="I2613" s="51"/>
      <c r="J2613" s="45"/>
    </row>
    <row r="2614" spans="1:10" ht="15">
      <c r="A2614" s="32"/>
      <c r="B2614" s="337"/>
      <c r="C2614" s="126"/>
      <c r="D2614" s="48"/>
      <c r="E2614" s="32"/>
      <c r="F2614" s="32"/>
      <c r="G2614" s="32"/>
      <c r="H2614" s="431" t="s">
        <v>1120</v>
      </c>
      <c r="I2614" s="139">
        <f>SUM(I2604:I2612)/2</f>
        <v>13769</v>
      </c>
      <c r="J2614" s="45"/>
    </row>
    <row r="2615" spans="1:10" ht="3.75" customHeight="1">
      <c r="A2615" s="32"/>
      <c r="B2615" s="337"/>
      <c r="C2615" s="126"/>
      <c r="D2615" s="43"/>
      <c r="E2615" s="44"/>
      <c r="F2615" s="32"/>
      <c r="G2615" s="32"/>
      <c r="H2615" s="40"/>
      <c r="I2615" s="49"/>
      <c r="J2615" s="45"/>
    </row>
    <row r="2616" spans="1:10" ht="15">
      <c r="A2616" s="32"/>
      <c r="B2616" s="337" t="s">
        <v>464</v>
      </c>
      <c r="C2616" s="126"/>
      <c r="D2616" s="43"/>
      <c r="E2616" s="44" t="s">
        <v>672</v>
      </c>
      <c r="F2616" s="32"/>
      <c r="G2616" s="32"/>
      <c r="H2616" s="40"/>
      <c r="I2616" s="45"/>
      <c r="J2616" s="45"/>
    </row>
    <row r="2617" spans="1:10" ht="15">
      <c r="A2617" s="32"/>
      <c r="B2617" s="337"/>
      <c r="C2617" s="362" t="s">
        <v>1404</v>
      </c>
      <c r="D2617" s="43"/>
      <c r="E2617" s="44"/>
      <c r="F2617" s="32"/>
      <c r="G2617" s="32"/>
      <c r="H2617" s="40"/>
      <c r="I2617" s="45"/>
      <c r="J2617" s="45"/>
    </row>
    <row r="2618" spans="1:10" ht="15">
      <c r="A2618" s="32"/>
      <c r="B2618" s="337"/>
      <c r="C2618" s="126">
        <v>0.0154</v>
      </c>
      <c r="D2618" s="48" t="s">
        <v>916</v>
      </c>
      <c r="E2618" s="32" t="s">
        <v>671</v>
      </c>
      <c r="F2618" s="32"/>
      <c r="G2618" s="32"/>
      <c r="H2618" s="40">
        <f>'daftar harga bahan'!F136</f>
        <v>11250000</v>
      </c>
      <c r="I2618" s="51">
        <f>+C2618*H2618</f>
        <v>173250</v>
      </c>
      <c r="J2618" s="45"/>
    </row>
    <row r="2619" spans="1:10" ht="15">
      <c r="A2619" s="32"/>
      <c r="B2619" s="337"/>
      <c r="C2619" s="126">
        <v>0.2</v>
      </c>
      <c r="D2619" s="48" t="s">
        <v>315</v>
      </c>
      <c r="E2619" s="32" t="s">
        <v>1467</v>
      </c>
      <c r="F2619" s="32"/>
      <c r="G2619" s="32"/>
      <c r="H2619" s="40">
        <f>'daftar harga bahan'!F426</f>
        <v>17500</v>
      </c>
      <c r="I2619" s="51">
        <f>+C2619*H2619</f>
        <v>3500</v>
      </c>
      <c r="J2619" s="45"/>
    </row>
    <row r="2620" spans="1:10" ht="15">
      <c r="A2620" s="32"/>
      <c r="B2620" s="337"/>
      <c r="C2620" s="126"/>
      <c r="D2620" s="32"/>
      <c r="E2620" s="32"/>
      <c r="F2620" s="32"/>
      <c r="G2620" s="32"/>
      <c r="H2620" s="431" t="s">
        <v>1115</v>
      </c>
      <c r="I2620" s="139">
        <f>SUM(I2618:I2619)</f>
        <v>176750</v>
      </c>
      <c r="J2620" s="45"/>
    </row>
    <row r="2621" spans="1:10" ht="15">
      <c r="A2621" s="32"/>
      <c r="B2621" s="337"/>
      <c r="C2621" s="437" t="s">
        <v>1116</v>
      </c>
      <c r="D2621" s="32"/>
      <c r="E2621" s="32"/>
      <c r="F2621" s="32"/>
      <c r="G2621" s="32"/>
      <c r="H2621" s="154"/>
      <c r="I2621" s="32"/>
      <c r="J2621" s="45"/>
    </row>
    <row r="2622" spans="1:10" ht="15">
      <c r="A2622" s="32"/>
      <c r="B2622" s="337"/>
      <c r="C2622" s="126">
        <v>0.15</v>
      </c>
      <c r="D2622" s="48" t="s">
        <v>547</v>
      </c>
      <c r="E2622" s="32" t="s">
        <v>549</v>
      </c>
      <c r="F2622" s="32"/>
      <c r="G2622" s="32"/>
      <c r="H2622" s="40">
        <f>H2608</f>
        <v>36000</v>
      </c>
      <c r="I2622" s="51">
        <f>+C2622*H2622</f>
        <v>5400</v>
      </c>
      <c r="J2622" s="45"/>
    </row>
    <row r="2623" spans="1:10" ht="15">
      <c r="A2623" s="32"/>
      <c r="B2623" s="337"/>
      <c r="C2623" s="126">
        <v>0.25</v>
      </c>
      <c r="D2623" s="48" t="s">
        <v>547</v>
      </c>
      <c r="E2623" s="32" t="s">
        <v>548</v>
      </c>
      <c r="F2623" s="32"/>
      <c r="G2623" s="32"/>
      <c r="H2623" s="40">
        <f>H2609</f>
        <v>51000</v>
      </c>
      <c r="I2623" s="51">
        <f>+C2623*H2623</f>
        <v>12750</v>
      </c>
      <c r="J2623" s="45"/>
    </row>
    <row r="2624" spans="1:10" ht="15">
      <c r="A2624" s="32"/>
      <c r="B2624" s="337"/>
      <c r="C2624" s="126">
        <v>0.025</v>
      </c>
      <c r="D2624" s="48" t="s">
        <v>547</v>
      </c>
      <c r="E2624" s="32" t="s">
        <v>550</v>
      </c>
      <c r="F2624" s="32"/>
      <c r="G2624" s="32"/>
      <c r="H2624" s="40">
        <f>H2610</f>
        <v>54000</v>
      </c>
      <c r="I2624" s="51">
        <f>+C2624*H2624</f>
        <v>1350</v>
      </c>
      <c r="J2624" s="45"/>
    </row>
    <row r="2625" spans="1:10" ht="15">
      <c r="A2625" s="32"/>
      <c r="B2625" s="337"/>
      <c r="C2625" s="126">
        <v>0.075</v>
      </c>
      <c r="D2625" s="48" t="s">
        <v>547</v>
      </c>
      <c r="E2625" s="32" t="s">
        <v>551</v>
      </c>
      <c r="F2625" s="32"/>
      <c r="G2625" s="32"/>
      <c r="H2625" s="40">
        <f>H2611</f>
        <v>48000</v>
      </c>
      <c r="I2625" s="51">
        <f>+C2625*H2625</f>
        <v>3600</v>
      </c>
      <c r="J2625" s="45"/>
    </row>
    <row r="2626" spans="1:10" ht="15">
      <c r="A2626" s="32"/>
      <c r="B2626" s="337"/>
      <c r="C2626" s="126"/>
      <c r="D2626" s="48"/>
      <c r="E2626" s="32"/>
      <c r="F2626" s="32"/>
      <c r="G2626" s="32"/>
      <c r="H2626" s="431" t="s">
        <v>1117</v>
      </c>
      <c r="I2626" s="139">
        <f>SUM(I2622:I2625)</f>
        <v>23100</v>
      </c>
      <c r="J2626" s="45"/>
    </row>
    <row r="2627" spans="1:10" ht="6.75" customHeight="1">
      <c r="A2627" s="32"/>
      <c r="B2627" s="337"/>
      <c r="C2627" s="126"/>
      <c r="D2627" s="48"/>
      <c r="E2627" s="32"/>
      <c r="F2627" s="32"/>
      <c r="G2627" s="32"/>
      <c r="H2627" s="431"/>
      <c r="I2627" s="51"/>
      <c r="J2627" s="45"/>
    </row>
    <row r="2628" spans="1:10" ht="15">
      <c r="A2628" s="32"/>
      <c r="B2628" s="337"/>
      <c r="C2628" s="126"/>
      <c r="D2628" s="48"/>
      <c r="E2628" s="32"/>
      <c r="F2628" s="32"/>
      <c r="G2628" s="32"/>
      <c r="H2628" s="431" t="s">
        <v>1120</v>
      </c>
      <c r="I2628" s="139">
        <f>SUM(I2618:I2626)/2</f>
        <v>199850</v>
      </c>
      <c r="J2628" s="45"/>
    </row>
    <row r="2629" spans="1:10" ht="6.75" customHeight="1">
      <c r="A2629" s="32"/>
      <c r="B2629" s="337"/>
      <c r="C2629" s="126"/>
      <c r="D2629" s="48"/>
      <c r="E2629" s="32"/>
      <c r="F2629" s="32"/>
      <c r="G2629" s="32"/>
      <c r="H2629" s="40"/>
      <c r="I2629" s="51"/>
      <c r="J2629" s="45"/>
    </row>
    <row r="2630" spans="1:10" ht="15">
      <c r="A2630" s="32"/>
      <c r="B2630" s="337" t="s">
        <v>1060</v>
      </c>
      <c r="C2630" s="126"/>
      <c r="D2630" s="43"/>
      <c r="E2630" s="44" t="s">
        <v>1061</v>
      </c>
      <c r="F2630" s="32"/>
      <c r="G2630" s="32"/>
      <c r="H2630" s="40"/>
      <c r="I2630" s="45"/>
      <c r="J2630" s="45"/>
    </row>
    <row r="2631" spans="1:10" ht="15">
      <c r="A2631" s="32"/>
      <c r="B2631" s="337"/>
      <c r="C2631" s="362" t="s">
        <v>1404</v>
      </c>
      <c r="D2631" s="43"/>
      <c r="E2631" s="44"/>
      <c r="F2631" s="32"/>
      <c r="G2631" s="32"/>
      <c r="H2631" s="40"/>
      <c r="I2631" s="45"/>
      <c r="J2631" s="45"/>
    </row>
    <row r="2632" spans="1:10" ht="15">
      <c r="A2632" s="32"/>
      <c r="B2632" s="337"/>
      <c r="C2632" s="126">
        <v>0.0084</v>
      </c>
      <c r="D2632" s="48" t="s">
        <v>916</v>
      </c>
      <c r="E2632" s="32" t="s">
        <v>1062</v>
      </c>
      <c r="F2632" s="32"/>
      <c r="G2632" s="32"/>
      <c r="H2632" s="40">
        <f>'daftar harga bahan'!F160</f>
        <v>8000000</v>
      </c>
      <c r="I2632" s="51">
        <f>+C2632*H2632</f>
        <v>67200</v>
      </c>
      <c r="J2632" s="45"/>
    </row>
    <row r="2633" spans="1:10" ht="15">
      <c r="A2633" s="32"/>
      <c r="B2633" s="337"/>
      <c r="C2633" s="126">
        <v>0.2</v>
      </c>
      <c r="D2633" s="48" t="s">
        <v>315</v>
      </c>
      <c r="E2633" s="32" t="s">
        <v>1467</v>
      </c>
      <c r="F2633" s="32"/>
      <c r="G2633" s="32"/>
      <c r="H2633" s="40">
        <f>+'daftar harga bahan'!F426</f>
        <v>17500</v>
      </c>
      <c r="I2633" s="51">
        <f>+C2633*H2633</f>
        <v>3500</v>
      </c>
      <c r="J2633" s="45"/>
    </row>
    <row r="2634" spans="1:10" ht="15">
      <c r="A2634" s="32"/>
      <c r="B2634" s="337"/>
      <c r="C2634" s="126"/>
      <c r="D2634" s="32"/>
      <c r="E2634" s="32"/>
      <c r="F2634" s="32"/>
      <c r="G2634" s="32"/>
      <c r="H2634" s="431" t="s">
        <v>1115</v>
      </c>
      <c r="I2634" s="139">
        <f>SUM(I2632:I2633)</f>
        <v>70700</v>
      </c>
      <c r="J2634" s="45"/>
    </row>
    <row r="2635" spans="1:10" ht="15">
      <c r="A2635" s="32"/>
      <c r="B2635" s="337"/>
      <c r="C2635" s="437" t="s">
        <v>1116</v>
      </c>
      <c r="D2635" s="32"/>
      <c r="E2635" s="32"/>
      <c r="F2635" s="32"/>
      <c r="G2635" s="32"/>
      <c r="H2635" s="154"/>
      <c r="I2635" s="32"/>
      <c r="J2635" s="45"/>
    </row>
    <row r="2636" spans="1:10" ht="15">
      <c r="A2636" s="32"/>
      <c r="B2636" s="337"/>
      <c r="C2636" s="126">
        <v>0.15</v>
      </c>
      <c r="D2636" s="48" t="s">
        <v>547</v>
      </c>
      <c r="E2636" s="32" t="s">
        <v>549</v>
      </c>
      <c r="F2636" s="32"/>
      <c r="G2636" s="32"/>
      <c r="H2636" s="40">
        <f>H2622</f>
        <v>36000</v>
      </c>
      <c r="I2636" s="51">
        <f>+C2636*H2636</f>
        <v>5400</v>
      </c>
      <c r="J2636" s="45"/>
    </row>
    <row r="2637" spans="1:10" ht="15">
      <c r="A2637" s="32"/>
      <c r="B2637" s="337"/>
      <c r="C2637" s="126">
        <v>0.25</v>
      </c>
      <c r="D2637" s="48" t="s">
        <v>547</v>
      </c>
      <c r="E2637" s="32" t="s">
        <v>548</v>
      </c>
      <c r="F2637" s="32"/>
      <c r="G2637" s="32"/>
      <c r="H2637" s="40">
        <f>H2623</f>
        <v>51000</v>
      </c>
      <c r="I2637" s="51">
        <f>+C2637*H2637</f>
        <v>12750</v>
      </c>
      <c r="J2637" s="45"/>
    </row>
    <row r="2638" spans="1:10" ht="15">
      <c r="A2638" s="32"/>
      <c r="B2638" s="337"/>
      <c r="C2638" s="126">
        <v>0.025</v>
      </c>
      <c r="D2638" s="48" t="s">
        <v>547</v>
      </c>
      <c r="E2638" s="32" t="s">
        <v>550</v>
      </c>
      <c r="F2638" s="32"/>
      <c r="G2638" s="32"/>
      <c r="H2638" s="40">
        <f>H2624</f>
        <v>54000</v>
      </c>
      <c r="I2638" s="51">
        <f>+C2638*H2638</f>
        <v>1350</v>
      </c>
      <c r="J2638" s="45"/>
    </row>
    <row r="2639" spans="1:10" ht="15">
      <c r="A2639" s="32"/>
      <c r="B2639" s="337"/>
      <c r="C2639" s="126">
        <v>0.075</v>
      </c>
      <c r="D2639" s="48" t="s">
        <v>547</v>
      </c>
      <c r="E2639" s="32" t="s">
        <v>551</v>
      </c>
      <c r="F2639" s="32"/>
      <c r="G2639" s="32"/>
      <c r="H2639" s="40">
        <f>H2625</f>
        <v>48000</v>
      </c>
      <c r="I2639" s="51">
        <f>+C2639*H2639</f>
        <v>3600</v>
      </c>
      <c r="J2639" s="45"/>
    </row>
    <row r="2640" spans="1:10" ht="15">
      <c r="A2640" s="32"/>
      <c r="B2640" s="337"/>
      <c r="C2640" s="126"/>
      <c r="D2640" s="48"/>
      <c r="E2640" s="32"/>
      <c r="F2640" s="32"/>
      <c r="G2640" s="32"/>
      <c r="H2640" s="431" t="s">
        <v>1117</v>
      </c>
      <c r="I2640" s="139">
        <f>SUM(I2636:I2639)</f>
        <v>23100</v>
      </c>
      <c r="J2640" s="45"/>
    </row>
    <row r="2641" spans="1:10" ht="6" customHeight="1">
      <c r="A2641" s="32"/>
      <c r="B2641" s="337"/>
      <c r="C2641" s="126"/>
      <c r="D2641" s="48"/>
      <c r="E2641" s="32"/>
      <c r="F2641" s="32"/>
      <c r="G2641" s="32"/>
      <c r="H2641" s="431"/>
      <c r="I2641" s="51"/>
      <c r="J2641" s="45"/>
    </row>
    <row r="2642" spans="1:10" ht="15">
      <c r="A2642" s="32"/>
      <c r="B2642" s="337"/>
      <c r="C2642" s="126"/>
      <c r="D2642" s="48"/>
      <c r="E2642" s="32"/>
      <c r="F2642" s="32"/>
      <c r="G2642" s="32"/>
      <c r="H2642" s="431" t="s">
        <v>1120</v>
      </c>
      <c r="I2642" s="139">
        <f>SUM(I2632:I2640)/2</f>
        <v>93800</v>
      </c>
      <c r="J2642" s="45"/>
    </row>
    <row r="2643" spans="1:10" ht="5.25" customHeight="1">
      <c r="A2643" s="32"/>
      <c r="B2643" s="337"/>
      <c r="C2643" s="126"/>
      <c r="D2643" s="32"/>
      <c r="E2643" s="32"/>
      <c r="F2643" s="32"/>
      <c r="G2643" s="32"/>
      <c r="H2643" s="40"/>
      <c r="I2643" s="32"/>
      <c r="J2643" s="45"/>
    </row>
    <row r="2644" spans="1:10" ht="15">
      <c r="A2644" s="32"/>
      <c r="B2644" s="337" t="s">
        <v>465</v>
      </c>
      <c r="C2644" s="126"/>
      <c r="D2644" s="43"/>
      <c r="E2644" s="44" t="s">
        <v>794</v>
      </c>
      <c r="F2644" s="32"/>
      <c r="G2644" s="32"/>
      <c r="H2644" s="40"/>
      <c r="I2644" s="45"/>
      <c r="J2644" s="45"/>
    </row>
    <row r="2645" spans="1:10" ht="15">
      <c r="A2645" s="32"/>
      <c r="B2645" s="337"/>
      <c r="C2645" s="362" t="s">
        <v>1404</v>
      </c>
      <c r="D2645" s="43"/>
      <c r="E2645" s="44"/>
      <c r="F2645" s="32"/>
      <c r="G2645" s="32"/>
      <c r="H2645" s="40"/>
      <c r="I2645" s="45"/>
      <c r="J2645" s="45"/>
    </row>
    <row r="2646" spans="1:10" ht="15">
      <c r="A2646" s="32"/>
      <c r="B2646" s="337"/>
      <c r="C2646" s="126">
        <v>0.0163</v>
      </c>
      <c r="D2646" s="48" t="s">
        <v>916</v>
      </c>
      <c r="E2646" s="32" t="s">
        <v>671</v>
      </c>
      <c r="F2646" s="32"/>
      <c r="G2646" s="32"/>
      <c r="H2646" s="40">
        <f>'daftar harga bahan'!F136</f>
        <v>11250000</v>
      </c>
      <c r="I2646" s="51">
        <f>+C2646*H2646</f>
        <v>183374.99999999997</v>
      </c>
      <c r="J2646" s="45"/>
    </row>
    <row r="2647" spans="1:10" ht="15">
      <c r="A2647" s="32"/>
      <c r="B2647" s="337"/>
      <c r="C2647" s="126">
        <v>0.25</v>
      </c>
      <c r="D2647" s="48" t="s">
        <v>315</v>
      </c>
      <c r="E2647" s="32" t="s">
        <v>1467</v>
      </c>
      <c r="F2647" s="32"/>
      <c r="G2647" s="32"/>
      <c r="H2647" s="40">
        <f>+'daftar harga bahan'!F426</f>
        <v>17500</v>
      </c>
      <c r="I2647" s="51">
        <f>+C2647*H2647</f>
        <v>4375</v>
      </c>
      <c r="J2647" s="45"/>
    </row>
    <row r="2648" spans="1:10" ht="15">
      <c r="A2648" s="32"/>
      <c r="B2648" s="337"/>
      <c r="C2648" s="126"/>
      <c r="D2648" s="32"/>
      <c r="E2648" s="32"/>
      <c r="F2648" s="32"/>
      <c r="G2648" s="32"/>
      <c r="H2648" s="431" t="s">
        <v>1115</v>
      </c>
      <c r="I2648" s="139">
        <f>SUM(I2646:I2647)</f>
        <v>187749.99999999997</v>
      </c>
      <c r="J2648" s="45"/>
    </row>
    <row r="2649" spans="1:10" ht="15">
      <c r="A2649" s="32"/>
      <c r="B2649" s="337"/>
      <c r="C2649" s="437" t="s">
        <v>1116</v>
      </c>
      <c r="D2649" s="32"/>
      <c r="E2649" s="32"/>
      <c r="F2649" s="32"/>
      <c r="G2649" s="32"/>
      <c r="H2649" s="154"/>
      <c r="I2649" s="32"/>
      <c r="J2649" s="45"/>
    </row>
    <row r="2650" spans="1:10" ht="15">
      <c r="A2650" s="32"/>
      <c r="B2650" s="337"/>
      <c r="C2650" s="126">
        <v>0.2</v>
      </c>
      <c r="D2650" s="48" t="s">
        <v>547</v>
      </c>
      <c r="E2650" s="32" t="s">
        <v>549</v>
      </c>
      <c r="F2650" s="32"/>
      <c r="G2650" s="32"/>
      <c r="H2650" s="40">
        <f>H2622</f>
        <v>36000</v>
      </c>
      <c r="I2650" s="51">
        <f>+C2650*H2650</f>
        <v>7200</v>
      </c>
      <c r="J2650" s="45"/>
    </row>
    <row r="2651" spans="1:10" ht="15">
      <c r="A2651" s="32"/>
      <c r="B2651" s="337"/>
      <c r="C2651" s="126">
        <v>0.3</v>
      </c>
      <c r="D2651" s="48" t="s">
        <v>547</v>
      </c>
      <c r="E2651" s="32" t="s">
        <v>548</v>
      </c>
      <c r="F2651" s="32"/>
      <c r="G2651" s="32"/>
      <c r="H2651" s="40">
        <f>H2623</f>
        <v>51000</v>
      </c>
      <c r="I2651" s="51">
        <f>+C2651*H2651</f>
        <v>15300</v>
      </c>
      <c r="J2651" s="45"/>
    </row>
    <row r="2652" spans="1:10" ht="15">
      <c r="A2652" s="32"/>
      <c r="B2652" s="337"/>
      <c r="C2652" s="126">
        <v>0.03</v>
      </c>
      <c r="D2652" s="48" t="s">
        <v>547</v>
      </c>
      <c r="E2652" s="32" t="s">
        <v>550</v>
      </c>
      <c r="F2652" s="32"/>
      <c r="G2652" s="32"/>
      <c r="H2652" s="40">
        <f>H2624</f>
        <v>54000</v>
      </c>
      <c r="I2652" s="51">
        <f>+C2652*H2652</f>
        <v>1620</v>
      </c>
      <c r="J2652" s="45"/>
    </row>
    <row r="2653" spans="1:10" ht="15">
      <c r="A2653" s="32"/>
      <c r="B2653" s="337"/>
      <c r="C2653" s="126">
        <v>0.01</v>
      </c>
      <c r="D2653" s="48" t="s">
        <v>547</v>
      </c>
      <c r="E2653" s="32" t="s">
        <v>551</v>
      </c>
      <c r="F2653" s="32"/>
      <c r="G2653" s="32"/>
      <c r="H2653" s="40">
        <f>H2625</f>
        <v>48000</v>
      </c>
      <c r="I2653" s="51">
        <f>+C2653*H2653</f>
        <v>480</v>
      </c>
      <c r="J2653" s="45"/>
    </row>
    <row r="2654" spans="1:10" ht="15">
      <c r="A2654" s="32"/>
      <c r="B2654" s="337"/>
      <c r="C2654" s="126"/>
      <c r="D2654" s="48"/>
      <c r="E2654" s="32"/>
      <c r="F2654" s="32"/>
      <c r="G2654" s="32"/>
      <c r="H2654" s="431" t="s">
        <v>1117</v>
      </c>
      <c r="I2654" s="139">
        <f>SUM(I2650:I2653)</f>
        <v>24600</v>
      </c>
      <c r="J2654" s="45"/>
    </row>
    <row r="2655" spans="1:10" ht="3" customHeight="1">
      <c r="A2655" s="32"/>
      <c r="B2655" s="337"/>
      <c r="C2655" s="126"/>
      <c r="D2655" s="48"/>
      <c r="E2655" s="32"/>
      <c r="F2655" s="32"/>
      <c r="G2655" s="32"/>
      <c r="H2655" s="431"/>
      <c r="I2655" s="51"/>
      <c r="J2655" s="45"/>
    </row>
    <row r="2656" spans="1:10" ht="15">
      <c r="A2656" s="32"/>
      <c r="B2656" s="337"/>
      <c r="C2656" s="126"/>
      <c r="D2656" s="48"/>
      <c r="E2656" s="32"/>
      <c r="F2656" s="32"/>
      <c r="G2656" s="32"/>
      <c r="H2656" s="431" t="s">
        <v>1120</v>
      </c>
      <c r="I2656" s="139">
        <f>SUM(I2646:I2654)/2</f>
        <v>212349.99999999997</v>
      </c>
      <c r="J2656" s="45"/>
    </row>
    <row r="2657" spans="1:10" ht="5.25" customHeight="1">
      <c r="A2657" s="32"/>
      <c r="B2657" s="337"/>
      <c r="C2657" s="126"/>
      <c r="D2657" s="32"/>
      <c r="E2657" s="32"/>
      <c r="F2657" s="32"/>
      <c r="G2657" s="32"/>
      <c r="H2657" s="40"/>
      <c r="I2657" s="32"/>
      <c r="J2657" s="45"/>
    </row>
    <row r="2658" spans="1:237" s="339" customFormat="1" ht="15">
      <c r="A2658" s="337" t="s">
        <v>559</v>
      </c>
      <c r="B2658" s="337" t="s">
        <v>466</v>
      </c>
      <c r="C2658" s="360"/>
      <c r="D2658" s="138"/>
      <c r="E2658" s="138" t="s">
        <v>256</v>
      </c>
      <c r="F2658" s="138"/>
      <c r="G2658" s="138"/>
      <c r="H2658" s="338"/>
      <c r="I2658" s="138"/>
      <c r="IC2658" s="312"/>
    </row>
    <row r="2659" spans="1:10" ht="15">
      <c r="A2659" s="32"/>
      <c r="B2659" s="337" t="s">
        <v>467</v>
      </c>
      <c r="C2659" s="149"/>
      <c r="D2659" s="39"/>
      <c r="E2659" s="44" t="s">
        <v>965</v>
      </c>
      <c r="F2659" s="32"/>
      <c r="G2659" s="32"/>
      <c r="H2659" s="40"/>
      <c r="I2659" s="45"/>
      <c r="J2659" s="45"/>
    </row>
    <row r="2660" spans="1:10" ht="15">
      <c r="A2660" s="32"/>
      <c r="B2660" s="337"/>
      <c r="C2660" s="362" t="s">
        <v>1404</v>
      </c>
      <c r="D2660" s="39"/>
      <c r="E2660" s="44"/>
      <c r="F2660" s="32"/>
      <c r="G2660" s="32"/>
      <c r="H2660" s="40"/>
      <c r="I2660" s="49"/>
      <c r="J2660" s="45"/>
    </row>
    <row r="2661" spans="1:10" ht="15">
      <c r="A2661" s="32"/>
      <c r="B2661" s="337"/>
      <c r="C2661" s="126">
        <v>1</v>
      </c>
      <c r="D2661" s="32" t="s">
        <v>664</v>
      </c>
      <c r="E2661" s="32" t="s">
        <v>28</v>
      </c>
      <c r="F2661" s="32"/>
      <c r="G2661" s="32"/>
      <c r="H2661" s="50">
        <f>+'daftar harga bahan'!F420</f>
        <v>643000</v>
      </c>
      <c r="I2661" s="51">
        <f>+C2661*H2661</f>
        <v>643000</v>
      </c>
      <c r="J2661" s="45"/>
    </row>
    <row r="2662" spans="1:10" ht="15">
      <c r="A2662" s="32"/>
      <c r="B2662" s="337"/>
      <c r="C2662" s="126"/>
      <c r="D2662" s="32"/>
      <c r="E2662" s="32"/>
      <c r="F2662" s="32"/>
      <c r="G2662" s="32"/>
      <c r="H2662" s="431" t="s">
        <v>1115</v>
      </c>
      <c r="I2662" s="139">
        <f>SUM(I2661)</f>
        <v>643000</v>
      </c>
      <c r="J2662" s="45"/>
    </row>
    <row r="2663" spans="1:10" ht="15">
      <c r="A2663" s="32"/>
      <c r="B2663" s="337"/>
      <c r="C2663" s="437" t="s">
        <v>1116</v>
      </c>
      <c r="D2663" s="32"/>
      <c r="E2663" s="32"/>
      <c r="F2663" s="32"/>
      <c r="G2663" s="32"/>
      <c r="H2663" s="154"/>
      <c r="I2663" s="32"/>
      <c r="J2663" s="45"/>
    </row>
    <row r="2664" spans="1:10" ht="15">
      <c r="A2664" s="32"/>
      <c r="B2664" s="337"/>
      <c r="C2664" s="126">
        <v>3.3</v>
      </c>
      <c r="D2664" s="48" t="s">
        <v>547</v>
      </c>
      <c r="E2664" s="32" t="s">
        <v>549</v>
      </c>
      <c r="F2664" s="32"/>
      <c r="G2664" s="32"/>
      <c r="H2664" s="50">
        <f>H2650</f>
        <v>36000</v>
      </c>
      <c r="I2664" s="51">
        <f>+C2664*H2664</f>
        <v>118800</v>
      </c>
      <c r="J2664" s="45"/>
    </row>
    <row r="2665" spans="1:10" ht="15">
      <c r="A2665" s="32"/>
      <c r="B2665" s="337"/>
      <c r="C2665" s="126">
        <v>1.1</v>
      </c>
      <c r="D2665" s="48" t="s">
        <v>547</v>
      </c>
      <c r="E2665" s="32" t="s">
        <v>599</v>
      </c>
      <c r="F2665" s="32"/>
      <c r="G2665" s="32"/>
      <c r="H2665" s="50">
        <f>'Daft.Upah'!F14</f>
        <v>51000</v>
      </c>
      <c r="I2665" s="51">
        <f>+C2665*H2665</f>
        <v>56100.00000000001</v>
      </c>
      <c r="J2665" s="45"/>
    </row>
    <row r="2666" spans="1:10" ht="15">
      <c r="A2666" s="32"/>
      <c r="B2666" s="337"/>
      <c r="C2666" s="126">
        <v>0.001</v>
      </c>
      <c r="D2666" s="48" t="s">
        <v>547</v>
      </c>
      <c r="E2666" s="32" t="s">
        <v>550</v>
      </c>
      <c r="F2666" s="32"/>
      <c r="G2666" s="32"/>
      <c r="H2666" s="50">
        <f>'Daft.Upah'!F27</f>
        <v>54000</v>
      </c>
      <c r="I2666" s="51">
        <f>+C2666*H2666</f>
        <v>54</v>
      </c>
      <c r="J2666" s="45"/>
    </row>
    <row r="2667" spans="1:10" ht="15">
      <c r="A2667" s="32"/>
      <c r="B2667" s="337"/>
      <c r="C2667" s="126">
        <v>0.16</v>
      </c>
      <c r="D2667" s="48" t="s">
        <v>547</v>
      </c>
      <c r="E2667" s="32" t="s">
        <v>551</v>
      </c>
      <c r="F2667" s="32"/>
      <c r="G2667" s="32"/>
      <c r="H2667" s="50">
        <f>H2653</f>
        <v>48000</v>
      </c>
      <c r="I2667" s="51">
        <f>+C2667*H2667</f>
        <v>7680</v>
      </c>
      <c r="J2667" s="45"/>
    </row>
    <row r="2668" spans="1:10" ht="15">
      <c r="A2668" s="32"/>
      <c r="B2668" s="337"/>
      <c r="C2668" s="126"/>
      <c r="D2668" s="48"/>
      <c r="E2668" s="32"/>
      <c r="F2668" s="32"/>
      <c r="G2668" s="32"/>
      <c r="H2668" s="431" t="s">
        <v>1117</v>
      </c>
      <c r="I2668" s="139">
        <f>SUM(I2664:I2667)</f>
        <v>182634</v>
      </c>
      <c r="J2668" s="45"/>
    </row>
    <row r="2669" spans="1:10" ht="4.5" customHeight="1">
      <c r="A2669" s="32"/>
      <c r="B2669" s="337"/>
      <c r="C2669" s="126"/>
      <c r="D2669" s="48"/>
      <c r="E2669" s="32"/>
      <c r="F2669" s="32"/>
      <c r="G2669" s="32"/>
      <c r="H2669" s="431"/>
      <c r="I2669" s="51"/>
      <c r="J2669" s="45"/>
    </row>
    <row r="2670" spans="1:10" ht="15">
      <c r="A2670" s="32"/>
      <c r="B2670" s="337"/>
      <c r="C2670" s="126"/>
      <c r="D2670" s="48"/>
      <c r="E2670" s="32"/>
      <c r="F2670" s="32"/>
      <c r="G2670" s="32"/>
      <c r="H2670" s="431" t="s">
        <v>1120</v>
      </c>
      <c r="I2670" s="139">
        <f>SUM(I2661:I2668)/2</f>
        <v>825634</v>
      </c>
      <c r="J2670" s="45"/>
    </row>
    <row r="2671" spans="1:10" ht="5.25" customHeight="1">
      <c r="A2671" s="32"/>
      <c r="B2671" s="337"/>
      <c r="C2671" s="150"/>
      <c r="D2671" s="32"/>
      <c r="E2671" s="32"/>
      <c r="F2671" s="32"/>
      <c r="G2671" s="32"/>
      <c r="H2671" s="40"/>
      <c r="I2671" s="32"/>
      <c r="J2671" s="45"/>
    </row>
    <row r="2672" spans="1:10" ht="15">
      <c r="A2672" s="32"/>
      <c r="B2672" s="337" t="s">
        <v>468</v>
      </c>
      <c r="C2672" s="149"/>
      <c r="D2672" s="39"/>
      <c r="E2672" s="44" t="s">
        <v>966</v>
      </c>
      <c r="F2672" s="32"/>
      <c r="G2672" s="32"/>
      <c r="H2672" s="40"/>
      <c r="I2672" s="45"/>
      <c r="J2672" s="45"/>
    </row>
    <row r="2673" spans="1:10" ht="15">
      <c r="A2673" s="32"/>
      <c r="B2673" s="337"/>
      <c r="C2673" s="362" t="s">
        <v>1404</v>
      </c>
      <c r="D2673" s="39"/>
      <c r="E2673" s="44"/>
      <c r="F2673" s="32"/>
      <c r="G2673" s="32"/>
      <c r="H2673" s="40"/>
      <c r="I2673" s="49"/>
      <c r="J2673" s="45"/>
    </row>
    <row r="2674" spans="1:10" ht="15">
      <c r="A2674" s="32"/>
      <c r="B2674" s="337"/>
      <c r="C2674" s="126">
        <v>1</v>
      </c>
      <c r="D2674" s="48" t="s">
        <v>664</v>
      </c>
      <c r="E2674" s="32" t="s">
        <v>555</v>
      </c>
      <c r="F2674" s="32"/>
      <c r="G2674" s="32"/>
      <c r="H2674" s="50">
        <f>+'daftar harga bahan'!F421</f>
        <v>136000</v>
      </c>
      <c r="I2674" s="51">
        <f>+C2674*H2674</f>
        <v>136000</v>
      </c>
      <c r="J2674" s="45"/>
    </row>
    <row r="2675" spans="1:10" ht="15">
      <c r="A2675" s="32"/>
      <c r="B2675" s="337"/>
      <c r="C2675" s="126">
        <v>6</v>
      </c>
      <c r="D2675" s="48" t="s">
        <v>315</v>
      </c>
      <c r="E2675" s="32" t="s">
        <v>657</v>
      </c>
      <c r="F2675" s="32"/>
      <c r="G2675" s="32"/>
      <c r="H2675" s="50">
        <f>'daftar harga bahan'!F57</f>
        <v>1550</v>
      </c>
      <c r="I2675" s="51">
        <f>+C2675*H2675</f>
        <v>9300</v>
      </c>
      <c r="J2675" s="45"/>
    </row>
    <row r="2676" spans="1:10" ht="15">
      <c r="A2676" s="32"/>
      <c r="B2676" s="337"/>
      <c r="C2676" s="126">
        <v>0.01</v>
      </c>
      <c r="D2676" s="48" t="s">
        <v>916</v>
      </c>
      <c r="E2676" s="32" t="s">
        <v>597</v>
      </c>
      <c r="F2676" s="32"/>
      <c r="G2676" s="32"/>
      <c r="H2676" s="50">
        <f>'daftar harga bahan'!F37</f>
        <v>230000</v>
      </c>
      <c r="I2676" s="51">
        <f>+C2676*H2676</f>
        <v>2300</v>
      </c>
      <c r="J2676" s="45"/>
    </row>
    <row r="2677" spans="1:10" ht="15">
      <c r="A2677" s="32"/>
      <c r="B2677" s="337"/>
      <c r="C2677" s="126"/>
      <c r="D2677" s="32"/>
      <c r="E2677" s="32"/>
      <c r="F2677" s="32"/>
      <c r="G2677" s="32"/>
      <c r="H2677" s="431" t="s">
        <v>1115</v>
      </c>
      <c r="I2677" s="139">
        <f>SUM(I2674:I2676)</f>
        <v>147600</v>
      </c>
      <c r="J2677" s="45"/>
    </row>
    <row r="2678" spans="1:10" ht="15">
      <c r="A2678" s="32"/>
      <c r="B2678" s="337"/>
      <c r="C2678" s="437" t="s">
        <v>1116</v>
      </c>
      <c r="D2678" s="32"/>
      <c r="E2678" s="32"/>
      <c r="F2678" s="32"/>
      <c r="G2678" s="32"/>
      <c r="H2678" s="154"/>
      <c r="I2678" s="51"/>
      <c r="J2678" s="45"/>
    </row>
    <row r="2679" spans="1:10" ht="15">
      <c r="A2679" s="32"/>
      <c r="B2679" s="337"/>
      <c r="C2679" s="126">
        <v>1</v>
      </c>
      <c r="D2679" s="48" t="s">
        <v>547</v>
      </c>
      <c r="E2679" s="32" t="s">
        <v>549</v>
      </c>
      <c r="F2679" s="32"/>
      <c r="G2679" s="32"/>
      <c r="H2679" s="50">
        <f>+H2664</f>
        <v>36000</v>
      </c>
      <c r="I2679" s="51">
        <f>+C2679*H2679</f>
        <v>36000</v>
      </c>
      <c r="J2679" s="45"/>
    </row>
    <row r="2680" spans="1:10" ht="15">
      <c r="A2680" s="32"/>
      <c r="B2680" s="337"/>
      <c r="C2680" s="126">
        <v>1.5</v>
      </c>
      <c r="D2680" s="48" t="s">
        <v>547</v>
      </c>
      <c r="E2680" s="32" t="s">
        <v>599</v>
      </c>
      <c r="F2680" s="32"/>
      <c r="G2680" s="32"/>
      <c r="H2680" s="50">
        <f>+H2665</f>
        <v>51000</v>
      </c>
      <c r="I2680" s="51">
        <f>+C2680*H2680</f>
        <v>76500</v>
      </c>
      <c r="J2680" s="45"/>
    </row>
    <row r="2681" spans="1:10" ht="15">
      <c r="A2681" s="32"/>
      <c r="B2681" s="337"/>
      <c r="C2681" s="126">
        <v>1.5</v>
      </c>
      <c r="D2681" s="48" t="s">
        <v>547</v>
      </c>
      <c r="E2681" s="32" t="s">
        <v>550</v>
      </c>
      <c r="F2681" s="32"/>
      <c r="G2681" s="32"/>
      <c r="H2681" s="50">
        <f>+H2666</f>
        <v>54000</v>
      </c>
      <c r="I2681" s="51">
        <f>+C2681*H2681</f>
        <v>81000</v>
      </c>
      <c r="J2681" s="45"/>
    </row>
    <row r="2682" spans="1:10" ht="15">
      <c r="A2682" s="32"/>
      <c r="B2682" s="337"/>
      <c r="C2682" s="126">
        <v>0.16</v>
      </c>
      <c r="D2682" s="48" t="s">
        <v>547</v>
      </c>
      <c r="E2682" s="32" t="s">
        <v>551</v>
      </c>
      <c r="F2682" s="32"/>
      <c r="G2682" s="32"/>
      <c r="H2682" s="50">
        <f>+H2667</f>
        <v>48000</v>
      </c>
      <c r="I2682" s="51">
        <f>+C2682*H2682</f>
        <v>7680</v>
      </c>
      <c r="J2682" s="45"/>
    </row>
    <row r="2683" spans="1:10" ht="15">
      <c r="A2683" s="32"/>
      <c r="B2683" s="337"/>
      <c r="C2683" s="126"/>
      <c r="D2683" s="48"/>
      <c r="E2683" s="32"/>
      <c r="F2683" s="32"/>
      <c r="G2683" s="32"/>
      <c r="H2683" s="431" t="s">
        <v>1117</v>
      </c>
      <c r="I2683" s="139">
        <f>SUM(I2679:I2682)</f>
        <v>201180</v>
      </c>
      <c r="J2683" s="45"/>
    </row>
    <row r="2684" spans="1:10" ht="4.5" customHeight="1">
      <c r="A2684" s="32"/>
      <c r="B2684" s="337"/>
      <c r="C2684" s="126"/>
      <c r="D2684" s="48"/>
      <c r="E2684" s="32"/>
      <c r="F2684" s="32"/>
      <c r="G2684" s="32"/>
      <c r="H2684" s="431"/>
      <c r="I2684" s="51"/>
      <c r="J2684" s="45"/>
    </row>
    <row r="2685" spans="1:10" ht="15">
      <c r="A2685" s="32"/>
      <c r="B2685" s="337"/>
      <c r="C2685" s="126"/>
      <c r="D2685" s="48"/>
      <c r="E2685" s="32"/>
      <c r="F2685" s="32"/>
      <c r="G2685" s="32"/>
      <c r="H2685" s="431" t="s">
        <v>1120</v>
      </c>
      <c r="I2685" s="139">
        <f>SUM(I2674:I2683)/2</f>
        <v>348780</v>
      </c>
      <c r="J2685" s="45"/>
    </row>
    <row r="2686" spans="1:10" ht="4.5" customHeight="1">
      <c r="A2686" s="32"/>
      <c r="B2686" s="337"/>
      <c r="C2686" s="126"/>
      <c r="D2686" s="48"/>
      <c r="E2686" s="32"/>
      <c r="F2686" s="32"/>
      <c r="G2686" s="32"/>
      <c r="H2686" s="40"/>
      <c r="I2686" s="32"/>
      <c r="J2686" s="45"/>
    </row>
    <row r="2687" spans="1:10" ht="15">
      <c r="A2687" s="32"/>
      <c r="B2687" s="337" t="s">
        <v>469</v>
      </c>
      <c r="C2687" s="149"/>
      <c r="D2687" s="39"/>
      <c r="E2687" s="44" t="s">
        <v>962</v>
      </c>
      <c r="F2687" s="32"/>
      <c r="G2687" s="32"/>
      <c r="H2687" s="40"/>
      <c r="I2687" s="45"/>
      <c r="J2687" s="45"/>
    </row>
    <row r="2688" spans="1:10" ht="15">
      <c r="A2688" s="32"/>
      <c r="B2688" s="337"/>
      <c r="C2688" s="362" t="s">
        <v>1404</v>
      </c>
      <c r="D2688" s="39"/>
      <c r="E2688" s="44"/>
      <c r="F2688" s="32"/>
      <c r="G2688" s="32"/>
      <c r="H2688" s="40"/>
      <c r="I2688" s="49"/>
      <c r="J2688" s="45"/>
    </row>
    <row r="2689" spans="1:10" ht="15">
      <c r="A2689" s="32"/>
      <c r="B2689" s="337"/>
      <c r="C2689" s="126">
        <v>1</v>
      </c>
      <c r="D2689" s="48" t="s">
        <v>664</v>
      </c>
      <c r="E2689" s="32" t="s">
        <v>885</v>
      </c>
      <c r="F2689" s="32"/>
      <c r="G2689" s="32"/>
      <c r="H2689" s="40">
        <f>'daftar harga bahan'!F422</f>
        <v>552000</v>
      </c>
      <c r="I2689" s="51">
        <f>+C2689*H2689</f>
        <v>552000</v>
      </c>
      <c r="J2689" s="45"/>
    </row>
    <row r="2690" spans="1:10" ht="15">
      <c r="A2690" s="32"/>
      <c r="B2690" s="337"/>
      <c r="C2690" s="126">
        <v>0.3</v>
      </c>
      <c r="D2690" s="48" t="s">
        <v>302</v>
      </c>
      <c r="E2690" s="32" t="s">
        <v>961</v>
      </c>
      <c r="F2690" s="32"/>
      <c r="G2690" s="32"/>
      <c r="H2690" s="40">
        <f>H2689</f>
        <v>552000</v>
      </c>
      <c r="I2690" s="51">
        <f>+C2690*H2690</f>
        <v>165600</v>
      </c>
      <c r="J2690" s="45"/>
    </row>
    <row r="2691" spans="1:10" ht="15">
      <c r="A2691" s="32"/>
      <c r="B2691" s="337"/>
      <c r="C2691" s="126">
        <v>6</v>
      </c>
      <c r="D2691" s="48" t="s">
        <v>315</v>
      </c>
      <c r="E2691" s="32" t="s">
        <v>657</v>
      </c>
      <c r="F2691" s="32"/>
      <c r="G2691" s="32"/>
      <c r="H2691" s="40">
        <f>H2675</f>
        <v>1550</v>
      </c>
      <c r="I2691" s="51">
        <f>+C2691*H2691</f>
        <v>9300</v>
      </c>
      <c r="J2691" s="45"/>
    </row>
    <row r="2692" spans="1:10" ht="15">
      <c r="A2692" s="32"/>
      <c r="B2692" s="337"/>
      <c r="C2692" s="126">
        <v>0.01</v>
      </c>
      <c r="D2692" s="48" t="s">
        <v>916</v>
      </c>
      <c r="E2692" s="32" t="s">
        <v>597</v>
      </c>
      <c r="F2692" s="32"/>
      <c r="G2692" s="32"/>
      <c r="H2692" s="40">
        <f>H2676</f>
        <v>230000</v>
      </c>
      <c r="I2692" s="51">
        <f>+C2692*H2692</f>
        <v>2300</v>
      </c>
      <c r="J2692" s="45"/>
    </row>
    <row r="2693" spans="1:10" ht="15">
      <c r="A2693" s="32"/>
      <c r="B2693" s="337"/>
      <c r="C2693" s="126"/>
      <c r="D2693" s="32"/>
      <c r="E2693" s="32"/>
      <c r="F2693" s="32"/>
      <c r="G2693" s="32"/>
      <c r="H2693" s="431" t="s">
        <v>1115</v>
      </c>
      <c r="I2693" s="139">
        <f>SUM(I2689:I2692)</f>
        <v>729200</v>
      </c>
      <c r="J2693" s="45"/>
    </row>
    <row r="2694" spans="1:10" ht="15">
      <c r="A2694" s="32"/>
      <c r="B2694" s="337"/>
      <c r="C2694" s="437" t="s">
        <v>1116</v>
      </c>
      <c r="D2694" s="32"/>
      <c r="E2694" s="32"/>
      <c r="F2694" s="32"/>
      <c r="G2694" s="32"/>
      <c r="H2694" s="154"/>
      <c r="I2694" s="51"/>
      <c r="J2694" s="45"/>
    </row>
    <row r="2695" spans="1:10" ht="15">
      <c r="A2695" s="32"/>
      <c r="B2695" s="337"/>
      <c r="C2695" s="126">
        <v>1.2</v>
      </c>
      <c r="D2695" s="48" t="s">
        <v>547</v>
      </c>
      <c r="E2695" s="32" t="s">
        <v>549</v>
      </c>
      <c r="F2695" s="32"/>
      <c r="G2695" s="32"/>
      <c r="H2695" s="40">
        <f>H2679</f>
        <v>36000</v>
      </c>
      <c r="I2695" s="51">
        <f>+C2695*H2695</f>
        <v>43200</v>
      </c>
      <c r="J2695" s="45"/>
    </row>
    <row r="2696" spans="1:10" ht="15">
      <c r="A2696" s="32"/>
      <c r="B2696" s="337"/>
      <c r="C2696" s="126">
        <v>0.145</v>
      </c>
      <c r="D2696" s="48" t="s">
        <v>547</v>
      </c>
      <c r="E2696" s="32" t="s">
        <v>599</v>
      </c>
      <c r="F2696" s="32"/>
      <c r="G2696" s="32"/>
      <c r="H2696" s="40">
        <f>H2680</f>
        <v>51000</v>
      </c>
      <c r="I2696" s="51">
        <f>+C2696*H2696</f>
        <v>7394.999999999999</v>
      </c>
      <c r="J2696" s="45"/>
    </row>
    <row r="2697" spans="1:10" ht="15">
      <c r="A2697" s="32"/>
      <c r="B2697" s="337"/>
      <c r="C2697" s="126">
        <v>0.15</v>
      </c>
      <c r="D2697" s="48" t="s">
        <v>547</v>
      </c>
      <c r="E2697" s="32" t="s">
        <v>550</v>
      </c>
      <c r="F2697" s="32"/>
      <c r="G2697" s="32"/>
      <c r="H2697" s="40">
        <f>H2681</f>
        <v>54000</v>
      </c>
      <c r="I2697" s="51">
        <f>+C2697*H2697</f>
        <v>8100</v>
      </c>
      <c r="J2697" s="45"/>
    </row>
    <row r="2698" spans="1:10" ht="15">
      <c r="A2698" s="32"/>
      <c r="B2698" s="337"/>
      <c r="C2698" s="126">
        <v>0.1</v>
      </c>
      <c r="D2698" s="48" t="s">
        <v>547</v>
      </c>
      <c r="E2698" s="32" t="s">
        <v>551</v>
      </c>
      <c r="F2698" s="32"/>
      <c r="G2698" s="32"/>
      <c r="H2698" s="40">
        <f>H2682</f>
        <v>48000</v>
      </c>
      <c r="I2698" s="51">
        <f>+C2698*H2698</f>
        <v>4800</v>
      </c>
      <c r="J2698" s="45"/>
    </row>
    <row r="2699" spans="1:10" ht="15">
      <c r="A2699" s="32"/>
      <c r="B2699" s="337"/>
      <c r="C2699" s="126"/>
      <c r="D2699" s="48"/>
      <c r="E2699" s="32"/>
      <c r="F2699" s="32"/>
      <c r="G2699" s="32"/>
      <c r="H2699" s="431" t="s">
        <v>1117</v>
      </c>
      <c r="I2699" s="139">
        <f>SUM(I2695:I2698)</f>
        <v>63495</v>
      </c>
      <c r="J2699" s="45"/>
    </row>
    <row r="2700" spans="1:10" ht="3.75" customHeight="1">
      <c r="A2700" s="32"/>
      <c r="B2700" s="337"/>
      <c r="C2700" s="126"/>
      <c r="D2700" s="48"/>
      <c r="E2700" s="32"/>
      <c r="F2700" s="32"/>
      <c r="G2700" s="32"/>
      <c r="H2700" s="431"/>
      <c r="I2700" s="51"/>
      <c r="J2700" s="45"/>
    </row>
    <row r="2701" spans="1:10" ht="15">
      <c r="A2701" s="32"/>
      <c r="B2701" s="337"/>
      <c r="C2701" s="126"/>
      <c r="D2701" s="48"/>
      <c r="E2701" s="32"/>
      <c r="F2701" s="32"/>
      <c r="G2701" s="32"/>
      <c r="H2701" s="431" t="s">
        <v>1120</v>
      </c>
      <c r="I2701" s="139">
        <f>SUM(I2689:I2699)/2</f>
        <v>792695</v>
      </c>
      <c r="J2701" s="45"/>
    </row>
    <row r="2702" spans="1:10" ht="6.75" customHeight="1">
      <c r="A2702" s="32"/>
      <c r="B2702" s="337"/>
      <c r="C2702" s="126"/>
      <c r="D2702" s="48"/>
      <c r="E2702" s="32"/>
      <c r="F2702" s="32"/>
      <c r="G2702" s="32"/>
      <c r="H2702" s="40"/>
      <c r="I2702" s="32"/>
      <c r="J2702" s="45"/>
    </row>
    <row r="2703" spans="1:10" ht="15">
      <c r="A2703" s="55"/>
      <c r="B2703" s="337" t="s">
        <v>470</v>
      </c>
      <c r="C2703" s="149"/>
      <c r="D2703" s="43"/>
      <c r="E2703" s="44" t="s">
        <v>967</v>
      </c>
      <c r="F2703" s="32"/>
      <c r="G2703" s="32"/>
      <c r="H2703" s="40"/>
      <c r="I2703" s="45"/>
      <c r="J2703" s="45"/>
    </row>
    <row r="2704" spans="1:10" ht="15">
      <c r="A2704" s="55"/>
      <c r="B2704" s="337"/>
      <c r="C2704" s="362" t="s">
        <v>1404</v>
      </c>
      <c r="D2704" s="43"/>
      <c r="E2704" s="44"/>
      <c r="F2704" s="32"/>
      <c r="G2704" s="32"/>
      <c r="H2704" s="40"/>
      <c r="I2704" s="49"/>
      <c r="J2704" s="45"/>
    </row>
    <row r="2705" spans="1:10" ht="15">
      <c r="A2705" s="55"/>
      <c r="B2705" s="337"/>
      <c r="C2705" s="126">
        <v>1.1</v>
      </c>
      <c r="D2705" s="48" t="s">
        <v>664</v>
      </c>
      <c r="E2705" s="32" t="s">
        <v>303</v>
      </c>
      <c r="F2705" s="32"/>
      <c r="G2705" s="32"/>
      <c r="H2705" s="50">
        <f>'daftar harga bahan'!F243</f>
        <v>43000</v>
      </c>
      <c r="I2705" s="51">
        <f>+C2705*H2705</f>
        <v>47300.00000000001</v>
      </c>
      <c r="J2705" s="45"/>
    </row>
    <row r="2706" spans="1:10" ht="15">
      <c r="A2706" s="55"/>
      <c r="B2706" s="337"/>
      <c r="C2706" s="126">
        <v>0.027</v>
      </c>
      <c r="D2706" s="48" t="s">
        <v>916</v>
      </c>
      <c r="E2706" s="32" t="s">
        <v>301</v>
      </c>
      <c r="F2706" s="32"/>
      <c r="G2706" s="32"/>
      <c r="H2706" s="50">
        <f>'daftar harga bahan'!F29</f>
        <v>500</v>
      </c>
      <c r="I2706" s="51">
        <f>+C2706*H2706</f>
        <v>13.5</v>
      </c>
      <c r="J2706" s="45"/>
    </row>
    <row r="2707" spans="1:10" ht="15">
      <c r="A2707" s="55"/>
      <c r="B2707" s="337"/>
      <c r="C2707" s="126">
        <v>0.68</v>
      </c>
      <c r="D2707" s="48" t="s">
        <v>315</v>
      </c>
      <c r="E2707" s="32" t="s">
        <v>657</v>
      </c>
      <c r="F2707" s="32"/>
      <c r="G2707" s="32"/>
      <c r="H2707" s="50">
        <f>H16</f>
        <v>1550</v>
      </c>
      <c r="I2707" s="51">
        <f>+C2707*H2707</f>
        <v>1054</v>
      </c>
      <c r="J2707" s="45"/>
    </row>
    <row r="2708" spans="1:10" ht="15">
      <c r="A2708" s="55"/>
      <c r="B2708" s="337"/>
      <c r="C2708" s="126">
        <v>0.056</v>
      </c>
      <c r="D2708" s="48" t="s">
        <v>916</v>
      </c>
      <c r="E2708" s="32" t="s">
        <v>597</v>
      </c>
      <c r="F2708" s="32"/>
      <c r="G2708" s="32"/>
      <c r="H2708" s="50">
        <f>H2692</f>
        <v>230000</v>
      </c>
      <c r="I2708" s="51">
        <f>+C2708*H2708</f>
        <v>12880</v>
      </c>
      <c r="J2708" s="45"/>
    </row>
    <row r="2709" spans="1:10" ht="15">
      <c r="A2709" s="55"/>
      <c r="B2709" s="337"/>
      <c r="C2709" s="126">
        <v>0.024</v>
      </c>
      <c r="D2709" s="48" t="s">
        <v>916</v>
      </c>
      <c r="E2709" s="32" t="s">
        <v>645</v>
      </c>
      <c r="F2709" s="32"/>
      <c r="G2709" s="32"/>
      <c r="H2709" s="50">
        <f>'daftar harga bahan'!F38</f>
        <v>68000</v>
      </c>
      <c r="I2709" s="51">
        <f>+C2709*H2709</f>
        <v>1632</v>
      </c>
      <c r="J2709" s="45"/>
    </row>
    <row r="2710" spans="1:10" ht="15">
      <c r="A2710" s="55"/>
      <c r="B2710" s="337"/>
      <c r="C2710" s="126"/>
      <c r="D2710" s="32"/>
      <c r="E2710" s="32"/>
      <c r="F2710" s="32"/>
      <c r="G2710" s="32"/>
      <c r="H2710" s="431" t="s">
        <v>1115</v>
      </c>
      <c r="I2710" s="139">
        <f>SUM(I2705:I2709)</f>
        <v>62879.50000000001</v>
      </c>
      <c r="J2710" s="45"/>
    </row>
    <row r="2711" spans="1:10" ht="15">
      <c r="A2711" s="55"/>
      <c r="B2711" s="337"/>
      <c r="C2711" s="437" t="s">
        <v>1116</v>
      </c>
      <c r="D2711" s="32"/>
      <c r="E2711" s="32"/>
      <c r="F2711" s="32"/>
      <c r="G2711" s="32"/>
      <c r="H2711" s="154"/>
      <c r="I2711" s="32"/>
      <c r="J2711" s="45"/>
    </row>
    <row r="2712" spans="1:10" ht="15">
      <c r="A2712" s="55"/>
      <c r="B2712" s="337"/>
      <c r="C2712" s="126">
        <v>0.14</v>
      </c>
      <c r="D2712" s="48" t="s">
        <v>547</v>
      </c>
      <c r="E2712" s="32" t="s">
        <v>549</v>
      </c>
      <c r="F2712" s="32"/>
      <c r="G2712" s="32"/>
      <c r="H2712" s="50">
        <f>H2695</f>
        <v>36000</v>
      </c>
      <c r="I2712" s="51">
        <f>+C2712*H2712</f>
        <v>5040.000000000001</v>
      </c>
      <c r="J2712" s="45"/>
    </row>
    <row r="2713" spans="1:10" ht="15">
      <c r="A2713" s="55"/>
      <c r="B2713" s="337"/>
      <c r="C2713" s="126">
        <v>0.07</v>
      </c>
      <c r="D2713" s="48" t="s">
        <v>547</v>
      </c>
      <c r="E2713" s="32" t="s">
        <v>599</v>
      </c>
      <c r="F2713" s="32"/>
      <c r="G2713" s="32"/>
      <c r="H2713" s="50">
        <f>H2696</f>
        <v>51000</v>
      </c>
      <c r="I2713" s="51">
        <f>+C2713*H2713</f>
        <v>3570.0000000000005</v>
      </c>
      <c r="J2713" s="45"/>
    </row>
    <row r="2714" spans="1:10" ht="15">
      <c r="A2714" s="55"/>
      <c r="B2714" s="337"/>
      <c r="C2714" s="126">
        <v>0.007</v>
      </c>
      <c r="D2714" s="48" t="s">
        <v>547</v>
      </c>
      <c r="E2714" s="32" t="s">
        <v>550</v>
      </c>
      <c r="F2714" s="32"/>
      <c r="G2714" s="32"/>
      <c r="H2714" s="50">
        <f>H2697</f>
        <v>54000</v>
      </c>
      <c r="I2714" s="51">
        <f>+C2714*H2714</f>
        <v>378</v>
      </c>
      <c r="J2714" s="45"/>
    </row>
    <row r="2715" spans="1:10" ht="15">
      <c r="A2715" s="55"/>
      <c r="B2715" s="337"/>
      <c r="C2715" s="126">
        <v>0.007</v>
      </c>
      <c r="D2715" s="48" t="s">
        <v>547</v>
      </c>
      <c r="E2715" s="32" t="s">
        <v>551</v>
      </c>
      <c r="F2715" s="32"/>
      <c r="G2715" s="32"/>
      <c r="H2715" s="50">
        <f>H2698</f>
        <v>48000</v>
      </c>
      <c r="I2715" s="51">
        <f>+C2715*H2715</f>
        <v>336</v>
      </c>
      <c r="J2715" s="45"/>
    </row>
    <row r="2716" spans="1:10" ht="15">
      <c r="A2716" s="55"/>
      <c r="B2716" s="337"/>
      <c r="C2716" s="126"/>
      <c r="D2716" s="48"/>
      <c r="E2716" s="32"/>
      <c r="F2716" s="32"/>
      <c r="G2716" s="32"/>
      <c r="H2716" s="431" t="s">
        <v>1117</v>
      </c>
      <c r="I2716" s="139">
        <f>SUM(I2712:I2715)</f>
        <v>9324.000000000002</v>
      </c>
      <c r="J2716" s="45"/>
    </row>
    <row r="2717" spans="1:10" ht="3.75" customHeight="1">
      <c r="A2717" s="55"/>
      <c r="B2717" s="337"/>
      <c r="C2717" s="126"/>
      <c r="D2717" s="48"/>
      <c r="E2717" s="32"/>
      <c r="F2717" s="32"/>
      <c r="G2717" s="32"/>
      <c r="H2717" s="431"/>
      <c r="I2717" s="51"/>
      <c r="J2717" s="45"/>
    </row>
    <row r="2718" spans="1:10" ht="16.5" customHeight="1">
      <c r="A2718" s="55"/>
      <c r="B2718" s="337"/>
      <c r="C2718" s="126"/>
      <c r="D2718" s="48"/>
      <c r="E2718" s="32"/>
      <c r="F2718" s="32"/>
      <c r="G2718" s="32"/>
      <c r="H2718" s="431" t="s">
        <v>1120</v>
      </c>
      <c r="I2718" s="432">
        <f>ROUNDDOWN(J2718,)</f>
        <v>72203</v>
      </c>
      <c r="J2718" s="139">
        <f>SUM(I2705:I2716)/2</f>
        <v>72203.50000000001</v>
      </c>
    </row>
    <row r="2719" spans="1:10" ht="6" customHeight="1">
      <c r="A2719" s="55"/>
      <c r="B2719" s="337"/>
      <c r="C2719" s="126"/>
      <c r="D2719" s="48"/>
      <c r="E2719" s="32"/>
      <c r="F2719" s="32"/>
      <c r="G2719" s="32"/>
      <c r="H2719" s="50"/>
      <c r="I2719" s="51"/>
      <c r="J2719" s="45"/>
    </row>
    <row r="2720" spans="1:10" ht="15">
      <c r="A2720" s="55"/>
      <c r="B2720" s="337" t="s">
        <v>471</v>
      </c>
      <c r="C2720" s="149"/>
      <c r="D2720" s="43"/>
      <c r="E2720" s="44" t="s">
        <v>968</v>
      </c>
      <c r="F2720" s="32"/>
      <c r="G2720" s="32"/>
      <c r="H2720" s="40"/>
      <c r="I2720" s="45"/>
      <c r="J2720" s="45"/>
    </row>
    <row r="2721" spans="1:10" ht="15">
      <c r="A2721" s="55"/>
      <c r="B2721" s="337"/>
      <c r="C2721" s="362" t="s">
        <v>1404</v>
      </c>
      <c r="D2721" s="43"/>
      <c r="E2721" s="44"/>
      <c r="F2721" s="32"/>
      <c r="G2721" s="32"/>
      <c r="H2721" s="40"/>
      <c r="I2721" s="49"/>
      <c r="J2721" s="45"/>
    </row>
    <row r="2722" spans="1:10" ht="15">
      <c r="A2722" s="55"/>
      <c r="B2722" s="337"/>
      <c r="C2722" s="126">
        <v>1.1</v>
      </c>
      <c r="D2722" s="48" t="s">
        <v>664</v>
      </c>
      <c r="E2722" s="32" t="s">
        <v>303</v>
      </c>
      <c r="F2722" s="32"/>
      <c r="G2722" s="32"/>
      <c r="H2722" s="50">
        <f>'daftar harga bahan'!F246</f>
        <v>76000</v>
      </c>
      <c r="I2722" s="51">
        <f>+C2722*H2722</f>
        <v>83600</v>
      </c>
      <c r="J2722" s="45"/>
    </row>
    <row r="2723" spans="1:10" ht="15">
      <c r="A2723" s="55"/>
      <c r="B2723" s="337"/>
      <c r="C2723" s="126">
        <v>0.55</v>
      </c>
      <c r="D2723" s="48" t="s">
        <v>916</v>
      </c>
      <c r="E2723" s="32" t="s">
        <v>301</v>
      </c>
      <c r="F2723" s="32"/>
      <c r="G2723" s="32"/>
      <c r="H2723" s="50">
        <f>H2706</f>
        <v>500</v>
      </c>
      <c r="I2723" s="51">
        <f>+C2723*H2723</f>
        <v>275</v>
      </c>
      <c r="J2723" s="45"/>
    </row>
    <row r="2724" spans="1:10" ht="15">
      <c r="A2724" s="55"/>
      <c r="B2724" s="337"/>
      <c r="C2724" s="126">
        <v>10.3</v>
      </c>
      <c r="D2724" s="48" t="s">
        <v>315</v>
      </c>
      <c r="E2724" s="32" t="s">
        <v>657</v>
      </c>
      <c r="F2724" s="32"/>
      <c r="G2724" s="32"/>
      <c r="H2724" s="50">
        <f>+H2707</f>
        <v>1550</v>
      </c>
      <c r="I2724" s="51">
        <f>+C2724*H2724</f>
        <v>15965.000000000002</v>
      </c>
      <c r="J2724" s="45"/>
    </row>
    <row r="2725" spans="1:10" ht="15">
      <c r="A2725" s="55"/>
      <c r="B2725" s="337"/>
      <c r="C2725" s="126">
        <v>0.061</v>
      </c>
      <c r="D2725" s="48" t="s">
        <v>916</v>
      </c>
      <c r="E2725" s="32" t="s">
        <v>597</v>
      </c>
      <c r="F2725" s="32"/>
      <c r="G2725" s="32"/>
      <c r="H2725" s="50">
        <f>+H2708</f>
        <v>230000</v>
      </c>
      <c r="I2725" s="51">
        <f>+C2725*H2725</f>
        <v>14030</v>
      </c>
      <c r="J2725" s="45"/>
    </row>
    <row r="2726" spans="1:10" ht="15">
      <c r="A2726" s="55"/>
      <c r="B2726" s="337"/>
      <c r="C2726" s="126">
        <v>0.069</v>
      </c>
      <c r="D2726" s="48" t="s">
        <v>916</v>
      </c>
      <c r="E2726" s="32" t="s">
        <v>645</v>
      </c>
      <c r="F2726" s="32"/>
      <c r="G2726" s="32"/>
      <c r="H2726" s="50">
        <f>+H2709</f>
        <v>68000</v>
      </c>
      <c r="I2726" s="51">
        <f>+C2726*H2726</f>
        <v>4692</v>
      </c>
      <c r="J2726" s="45"/>
    </row>
    <row r="2727" spans="1:10" ht="15">
      <c r="A2727" s="55"/>
      <c r="B2727" s="337"/>
      <c r="C2727" s="126"/>
      <c r="D2727" s="32"/>
      <c r="E2727" s="32"/>
      <c r="F2727" s="32"/>
      <c r="G2727" s="32"/>
      <c r="H2727" s="431" t="s">
        <v>1115</v>
      </c>
      <c r="I2727" s="139">
        <f>SUM(I2722:I2726)</f>
        <v>118562</v>
      </c>
      <c r="J2727" s="45"/>
    </row>
    <row r="2728" spans="1:10" ht="15">
      <c r="A2728" s="55"/>
      <c r="B2728" s="337"/>
      <c r="C2728" s="437" t="s">
        <v>1116</v>
      </c>
      <c r="D2728" s="32"/>
      <c r="E2728" s="32"/>
      <c r="F2728" s="32"/>
      <c r="G2728" s="32"/>
      <c r="H2728" s="154"/>
      <c r="I2728" s="51"/>
      <c r="J2728" s="45"/>
    </row>
    <row r="2729" spans="1:10" ht="15">
      <c r="A2729" s="32"/>
      <c r="B2729" s="337"/>
      <c r="C2729" s="126">
        <v>0.38</v>
      </c>
      <c r="D2729" s="48" t="s">
        <v>547</v>
      </c>
      <c r="E2729" s="32" t="s">
        <v>549</v>
      </c>
      <c r="F2729" s="32"/>
      <c r="G2729" s="32"/>
      <c r="H2729" s="50">
        <f>+H2712</f>
        <v>36000</v>
      </c>
      <c r="I2729" s="51">
        <f>+C2729*H2729</f>
        <v>13680</v>
      </c>
      <c r="J2729" s="45"/>
    </row>
    <row r="2730" spans="1:10" ht="15">
      <c r="A2730" s="32"/>
      <c r="B2730" s="337"/>
      <c r="C2730" s="126">
        <v>0.19</v>
      </c>
      <c r="D2730" s="48" t="s">
        <v>547</v>
      </c>
      <c r="E2730" s="32" t="s">
        <v>599</v>
      </c>
      <c r="F2730" s="32"/>
      <c r="G2730" s="32"/>
      <c r="H2730" s="50">
        <f>+H2713</f>
        <v>51000</v>
      </c>
      <c r="I2730" s="51">
        <f>+C2730*H2730</f>
        <v>9690</v>
      </c>
      <c r="J2730" s="45"/>
    </row>
    <row r="2731" spans="1:10" ht="15">
      <c r="A2731" s="32"/>
      <c r="B2731" s="337"/>
      <c r="C2731" s="126">
        <v>0.019</v>
      </c>
      <c r="D2731" s="48" t="s">
        <v>547</v>
      </c>
      <c r="E2731" s="32" t="s">
        <v>550</v>
      </c>
      <c r="F2731" s="32"/>
      <c r="G2731" s="32"/>
      <c r="H2731" s="50">
        <f>+H2714</f>
        <v>54000</v>
      </c>
      <c r="I2731" s="51">
        <f>+C2731*H2731</f>
        <v>1026</v>
      </c>
      <c r="J2731" s="45"/>
    </row>
    <row r="2732" spans="1:10" ht="15">
      <c r="A2732" s="32"/>
      <c r="B2732" s="337"/>
      <c r="C2732" s="126">
        <v>0.019</v>
      </c>
      <c r="D2732" s="48" t="s">
        <v>547</v>
      </c>
      <c r="E2732" s="32" t="s">
        <v>551</v>
      </c>
      <c r="F2732" s="32"/>
      <c r="G2732" s="32"/>
      <c r="H2732" s="50">
        <f>+H2715</f>
        <v>48000</v>
      </c>
      <c r="I2732" s="51">
        <f>+C2732*H2732</f>
        <v>912</v>
      </c>
      <c r="J2732" s="45"/>
    </row>
    <row r="2733" spans="1:10" ht="15">
      <c r="A2733" s="32"/>
      <c r="B2733" s="337"/>
      <c r="C2733" s="126"/>
      <c r="D2733" s="48"/>
      <c r="E2733" s="32"/>
      <c r="F2733" s="32"/>
      <c r="G2733" s="32"/>
      <c r="H2733" s="431" t="s">
        <v>1117</v>
      </c>
      <c r="I2733" s="139">
        <f>SUM(I2729:I2732)</f>
        <v>25308</v>
      </c>
      <c r="J2733" s="45"/>
    </row>
    <row r="2734" spans="1:10" ht="3.75" customHeight="1">
      <c r="A2734" s="32"/>
      <c r="B2734" s="337"/>
      <c r="C2734" s="126"/>
      <c r="D2734" s="48"/>
      <c r="E2734" s="32"/>
      <c r="F2734" s="32"/>
      <c r="G2734" s="32"/>
      <c r="H2734" s="431"/>
      <c r="I2734" s="51"/>
      <c r="J2734" s="45"/>
    </row>
    <row r="2735" spans="1:10" ht="15">
      <c r="A2735" s="32"/>
      <c r="B2735" s="337"/>
      <c r="C2735" s="126"/>
      <c r="D2735" s="48"/>
      <c r="E2735" s="32"/>
      <c r="F2735" s="32"/>
      <c r="G2735" s="32"/>
      <c r="H2735" s="431" t="s">
        <v>1120</v>
      </c>
      <c r="J2735" s="139">
        <f>SUM(I2722:I2733)/2</f>
        <v>143870</v>
      </c>
    </row>
    <row r="2736" spans="1:10" ht="5.25" customHeight="1">
      <c r="A2736" s="32"/>
      <c r="B2736" s="337"/>
      <c r="C2736" s="126"/>
      <c r="D2736" s="48"/>
      <c r="E2736" s="32"/>
      <c r="F2736" s="32"/>
      <c r="G2736" s="32"/>
      <c r="H2736" s="40"/>
      <c r="I2736" s="32"/>
      <c r="J2736" s="45"/>
    </row>
    <row r="2737" spans="1:10" ht="15">
      <c r="A2737" s="32"/>
      <c r="B2737" s="337" t="s">
        <v>472</v>
      </c>
      <c r="C2737" s="149"/>
      <c r="D2737" s="39"/>
      <c r="E2737" s="44" t="s">
        <v>969</v>
      </c>
      <c r="F2737" s="32"/>
      <c r="G2737" s="32"/>
      <c r="H2737" s="40"/>
      <c r="I2737" s="55"/>
      <c r="J2737" s="45"/>
    </row>
    <row r="2738" spans="1:10" ht="15">
      <c r="A2738" s="32"/>
      <c r="B2738" s="337"/>
      <c r="C2738" s="362" t="s">
        <v>1404</v>
      </c>
      <c r="D2738" s="39"/>
      <c r="E2738" s="44"/>
      <c r="F2738" s="32"/>
      <c r="G2738" s="32"/>
      <c r="H2738" s="40"/>
      <c r="I2738" s="49"/>
      <c r="J2738" s="45"/>
    </row>
    <row r="2739" spans="1:237" s="55" customFormat="1" ht="15">
      <c r="A2739" s="32"/>
      <c r="B2739" s="337"/>
      <c r="C2739" s="126">
        <v>1.01</v>
      </c>
      <c r="D2739" s="48" t="s">
        <v>914</v>
      </c>
      <c r="E2739" s="32" t="s">
        <v>920</v>
      </c>
      <c r="F2739" s="32"/>
      <c r="G2739" s="32"/>
      <c r="H2739" s="50">
        <f>'daftar harga bahan'!F291</f>
        <v>6400</v>
      </c>
      <c r="I2739" s="51">
        <f>+C2739*H2739</f>
        <v>6464</v>
      </c>
      <c r="IC2739" s="32"/>
    </row>
    <row r="2740" spans="1:237" s="55" customFormat="1" ht="15">
      <c r="A2740" s="32"/>
      <c r="B2740" s="337"/>
      <c r="C2740" s="126">
        <v>0.35</v>
      </c>
      <c r="D2740" s="48"/>
      <c r="E2740" s="32" t="s">
        <v>919</v>
      </c>
      <c r="F2740" s="32"/>
      <c r="G2740" s="32"/>
      <c r="H2740" s="50">
        <f>H2739</f>
        <v>6400</v>
      </c>
      <c r="I2740" s="51">
        <f>+C2740*H2740</f>
        <v>2240</v>
      </c>
      <c r="IC2740" s="32"/>
    </row>
    <row r="2741" spans="1:237" s="55" customFormat="1" ht="15">
      <c r="A2741" s="32"/>
      <c r="B2741" s="337"/>
      <c r="C2741" s="126"/>
      <c r="D2741" s="32"/>
      <c r="E2741" s="32"/>
      <c r="F2741" s="32"/>
      <c r="G2741" s="32"/>
      <c r="H2741" s="431" t="s">
        <v>1115</v>
      </c>
      <c r="I2741" s="139">
        <f>SUM(I2739:I2740)</f>
        <v>8704</v>
      </c>
      <c r="IC2741" s="32"/>
    </row>
    <row r="2742" spans="1:237" s="55" customFormat="1" ht="15">
      <c r="A2742" s="32"/>
      <c r="B2742" s="337"/>
      <c r="C2742" s="437" t="s">
        <v>1116</v>
      </c>
      <c r="D2742" s="32"/>
      <c r="E2742" s="32"/>
      <c r="F2742" s="32"/>
      <c r="G2742" s="32"/>
      <c r="H2742" s="154"/>
      <c r="I2742" s="51"/>
      <c r="IC2742" s="32"/>
    </row>
    <row r="2743" spans="1:237" s="55" customFormat="1" ht="15">
      <c r="A2743" s="32"/>
      <c r="B2743" s="337"/>
      <c r="C2743" s="126">
        <v>0.036</v>
      </c>
      <c r="D2743" s="48" t="s">
        <v>547</v>
      </c>
      <c r="E2743" s="32" t="s">
        <v>549</v>
      </c>
      <c r="F2743" s="32"/>
      <c r="G2743" s="32"/>
      <c r="H2743" s="50">
        <f>H2729</f>
        <v>36000</v>
      </c>
      <c r="I2743" s="51">
        <f>+C2743*H2743</f>
        <v>1296</v>
      </c>
      <c r="IC2743" s="32"/>
    </row>
    <row r="2744" spans="1:237" s="55" customFormat="1" ht="15">
      <c r="A2744" s="32"/>
      <c r="B2744" s="337"/>
      <c r="C2744" s="126">
        <v>0.06</v>
      </c>
      <c r="D2744" s="48" t="s">
        <v>547</v>
      </c>
      <c r="E2744" s="32" t="s">
        <v>260</v>
      </c>
      <c r="F2744" s="32"/>
      <c r="G2744" s="32"/>
      <c r="H2744" s="50">
        <f>'Daft.Upah'!F17</f>
        <v>51000</v>
      </c>
      <c r="I2744" s="51">
        <f>+C2744*H2744</f>
        <v>3060</v>
      </c>
      <c r="IC2744" s="32"/>
    </row>
    <row r="2745" spans="1:237" s="55" customFormat="1" ht="15">
      <c r="A2745" s="32"/>
      <c r="B2745" s="337"/>
      <c r="C2745" s="126">
        <v>0.006</v>
      </c>
      <c r="D2745" s="48" t="s">
        <v>547</v>
      </c>
      <c r="E2745" s="32" t="s">
        <v>550</v>
      </c>
      <c r="F2745" s="32"/>
      <c r="G2745" s="32"/>
      <c r="H2745" s="50">
        <f>'Daft.Upah'!F32</f>
        <v>54000</v>
      </c>
      <c r="I2745" s="51">
        <f>+C2745*H2745</f>
        <v>324</v>
      </c>
      <c r="IC2745" s="32"/>
    </row>
    <row r="2746" spans="1:237" s="55" customFormat="1" ht="15">
      <c r="A2746" s="32"/>
      <c r="B2746" s="337"/>
      <c r="C2746" s="126">
        <v>0.0018</v>
      </c>
      <c r="D2746" s="48" t="s">
        <v>547</v>
      </c>
      <c r="E2746" s="32" t="s">
        <v>551</v>
      </c>
      <c r="F2746" s="32"/>
      <c r="G2746" s="32"/>
      <c r="H2746" s="50">
        <f>H2732</f>
        <v>48000</v>
      </c>
      <c r="I2746" s="51">
        <f>+C2746*H2746</f>
        <v>86.39999999999999</v>
      </c>
      <c r="IC2746" s="32"/>
    </row>
    <row r="2747" spans="1:237" s="55" customFormat="1" ht="15">
      <c r="A2747" s="32"/>
      <c r="B2747" s="337"/>
      <c r="C2747" s="126"/>
      <c r="D2747" s="48"/>
      <c r="E2747" s="32"/>
      <c r="F2747" s="32"/>
      <c r="G2747" s="32"/>
      <c r="H2747" s="431" t="s">
        <v>1117</v>
      </c>
      <c r="I2747" s="139">
        <f>SUM(I2743:I2746)</f>
        <v>4766.4</v>
      </c>
      <c r="IC2747" s="32"/>
    </row>
    <row r="2748" spans="1:237" s="55" customFormat="1" ht="4.5" customHeight="1">
      <c r="A2748" s="32"/>
      <c r="B2748" s="337"/>
      <c r="C2748" s="126"/>
      <c r="D2748" s="48"/>
      <c r="E2748" s="32"/>
      <c r="F2748" s="32"/>
      <c r="G2748" s="32"/>
      <c r="H2748" s="431"/>
      <c r="I2748" s="51"/>
      <c r="IC2748" s="32"/>
    </row>
    <row r="2749" spans="1:237" s="55" customFormat="1" ht="15">
      <c r="A2749" s="32"/>
      <c r="B2749" s="337"/>
      <c r="C2749" s="126"/>
      <c r="D2749" s="48"/>
      <c r="E2749" s="32"/>
      <c r="F2749" s="32"/>
      <c r="G2749" s="32"/>
      <c r="H2749" s="431" t="s">
        <v>1120</v>
      </c>
      <c r="I2749" s="432">
        <f>ROUNDDOWN(J2749,)</f>
        <v>13470</v>
      </c>
      <c r="J2749" s="139">
        <f>SUM(I2739:I2747)/2</f>
        <v>13470.400000000001</v>
      </c>
      <c r="IC2749" s="32"/>
    </row>
    <row r="2750" spans="1:237" s="55" customFormat="1" ht="6.75" customHeight="1">
      <c r="A2750" s="32"/>
      <c r="B2750" s="337"/>
      <c r="C2750" s="126"/>
      <c r="D2750" s="48"/>
      <c r="E2750" s="32"/>
      <c r="F2750" s="32"/>
      <c r="G2750" s="32"/>
      <c r="H2750" s="40"/>
      <c r="I2750" s="32"/>
      <c r="IC2750" s="32"/>
    </row>
    <row r="2751" spans="1:237" s="55" customFormat="1" ht="15">
      <c r="A2751" s="32"/>
      <c r="B2751" s="337" t="s">
        <v>473</v>
      </c>
      <c r="C2751" s="150"/>
      <c r="D2751" s="48"/>
      <c r="E2751" s="44" t="s">
        <v>150</v>
      </c>
      <c r="F2751" s="32"/>
      <c r="G2751" s="32"/>
      <c r="H2751" s="40"/>
      <c r="J2751" s="155"/>
      <c r="IC2751" s="32"/>
    </row>
    <row r="2752" spans="1:237" s="55" customFormat="1" ht="15">
      <c r="A2752" s="32"/>
      <c r="B2752" s="337"/>
      <c r="C2752" s="362" t="s">
        <v>1404</v>
      </c>
      <c r="D2752" s="48"/>
      <c r="E2752" s="32"/>
      <c r="F2752" s="32"/>
      <c r="G2752" s="32"/>
      <c r="H2752" s="40"/>
      <c r="I2752" s="49"/>
      <c r="J2752" s="155"/>
      <c r="IC2752" s="32"/>
    </row>
    <row r="2753" spans="1:237" s="55" customFormat="1" ht="15">
      <c r="A2753" s="32"/>
      <c r="B2753" s="337"/>
      <c r="C2753" s="126">
        <v>1.01</v>
      </c>
      <c r="D2753" s="48" t="s">
        <v>914</v>
      </c>
      <c r="E2753" s="32" t="s">
        <v>920</v>
      </c>
      <c r="F2753" s="32"/>
      <c r="G2753" s="32"/>
      <c r="H2753" s="50">
        <f>'daftar harga bahan'!F292</f>
        <v>7600</v>
      </c>
      <c r="I2753" s="51">
        <f>+C2753*H2753</f>
        <v>7676</v>
      </c>
      <c r="J2753" s="155"/>
      <c r="IC2753" s="32"/>
    </row>
    <row r="2754" spans="1:237" s="55" customFormat="1" ht="15">
      <c r="A2754" s="32"/>
      <c r="B2754" s="337"/>
      <c r="C2754" s="126">
        <v>0.35</v>
      </c>
      <c r="D2754" s="48"/>
      <c r="E2754" s="32" t="s">
        <v>919</v>
      </c>
      <c r="F2754" s="32"/>
      <c r="G2754" s="32"/>
      <c r="H2754" s="50">
        <f>H2753</f>
        <v>7600</v>
      </c>
      <c r="I2754" s="51">
        <f>+C2754*H2754</f>
        <v>2660</v>
      </c>
      <c r="J2754" s="155"/>
      <c r="IC2754" s="32"/>
    </row>
    <row r="2755" spans="1:237" s="55" customFormat="1" ht="15">
      <c r="A2755" s="32"/>
      <c r="B2755" s="337"/>
      <c r="C2755" s="126"/>
      <c r="D2755" s="32"/>
      <c r="E2755" s="32"/>
      <c r="F2755" s="32"/>
      <c r="G2755" s="32"/>
      <c r="H2755" s="431" t="s">
        <v>1115</v>
      </c>
      <c r="I2755" s="139">
        <f>SUM(I2753:I2754)</f>
        <v>10336</v>
      </c>
      <c r="J2755" s="155"/>
      <c r="IC2755" s="32"/>
    </row>
    <row r="2756" spans="1:237" s="55" customFormat="1" ht="15">
      <c r="A2756" s="32"/>
      <c r="B2756" s="337"/>
      <c r="C2756" s="437" t="s">
        <v>1116</v>
      </c>
      <c r="D2756" s="32"/>
      <c r="E2756" s="32"/>
      <c r="F2756" s="32"/>
      <c r="G2756" s="32"/>
      <c r="H2756" s="154"/>
      <c r="I2756" s="51"/>
      <c r="J2756" s="155"/>
      <c r="IC2756" s="32"/>
    </row>
    <row r="2757" spans="1:237" s="55" customFormat="1" ht="15">
      <c r="A2757" s="32"/>
      <c r="B2757" s="337"/>
      <c r="C2757" s="126">
        <v>0.0396</v>
      </c>
      <c r="D2757" s="48" t="s">
        <v>547</v>
      </c>
      <c r="E2757" s="32" t="s">
        <v>549</v>
      </c>
      <c r="F2757" s="32"/>
      <c r="G2757" s="32"/>
      <c r="H2757" s="50">
        <f>H2743</f>
        <v>36000</v>
      </c>
      <c r="I2757" s="51">
        <f>+C2757*H2757</f>
        <v>1425.6000000000001</v>
      </c>
      <c r="J2757" s="155"/>
      <c r="IC2757" s="32"/>
    </row>
    <row r="2758" spans="1:237" s="55" customFormat="1" ht="15">
      <c r="A2758" s="32"/>
      <c r="B2758" s="337"/>
      <c r="C2758" s="126">
        <v>0.066</v>
      </c>
      <c r="D2758" s="48" t="s">
        <v>547</v>
      </c>
      <c r="E2758" s="32" t="s">
        <v>260</v>
      </c>
      <c r="F2758" s="32"/>
      <c r="G2758" s="32"/>
      <c r="H2758" s="50">
        <f>H2744</f>
        <v>51000</v>
      </c>
      <c r="I2758" s="51">
        <f>+C2758*H2758</f>
        <v>3366</v>
      </c>
      <c r="J2758" s="155"/>
      <c r="IC2758" s="32"/>
    </row>
    <row r="2759" spans="1:237" s="55" customFormat="1" ht="15">
      <c r="A2759" s="32"/>
      <c r="B2759" s="337"/>
      <c r="C2759" s="126">
        <v>0.0066</v>
      </c>
      <c r="D2759" s="48" t="s">
        <v>547</v>
      </c>
      <c r="E2759" s="32" t="s">
        <v>550</v>
      </c>
      <c r="F2759" s="32"/>
      <c r="G2759" s="32"/>
      <c r="H2759" s="50">
        <f>H2745</f>
        <v>54000</v>
      </c>
      <c r="I2759" s="51">
        <f>+C2759*H2759</f>
        <v>356.4</v>
      </c>
      <c r="J2759" s="155"/>
      <c r="IC2759" s="32"/>
    </row>
    <row r="2760" spans="1:237" s="55" customFormat="1" ht="15">
      <c r="A2760" s="32"/>
      <c r="B2760" s="337"/>
      <c r="C2760" s="126">
        <v>0.002</v>
      </c>
      <c r="D2760" s="48" t="s">
        <v>547</v>
      </c>
      <c r="E2760" s="32" t="s">
        <v>551</v>
      </c>
      <c r="F2760" s="32"/>
      <c r="G2760" s="32"/>
      <c r="H2760" s="50">
        <f>H2746</f>
        <v>48000</v>
      </c>
      <c r="I2760" s="51">
        <f>+C2760*H2760</f>
        <v>96</v>
      </c>
      <c r="J2760" s="155"/>
      <c r="IC2760" s="32"/>
    </row>
    <row r="2761" spans="1:237" s="55" customFormat="1" ht="15">
      <c r="A2761" s="32"/>
      <c r="B2761" s="337"/>
      <c r="C2761" s="126"/>
      <c r="D2761" s="48"/>
      <c r="E2761" s="32"/>
      <c r="F2761" s="32"/>
      <c r="G2761" s="32"/>
      <c r="H2761" s="431" t="s">
        <v>1117</v>
      </c>
      <c r="I2761" s="139">
        <f>SUM(I2757:I2760)</f>
        <v>5244</v>
      </c>
      <c r="J2761" s="155"/>
      <c r="IC2761" s="32"/>
    </row>
    <row r="2762" spans="1:237" s="55" customFormat="1" ht="3.75" customHeight="1">
      <c r="A2762" s="32"/>
      <c r="B2762" s="337"/>
      <c r="C2762" s="126"/>
      <c r="D2762" s="48"/>
      <c r="E2762" s="32"/>
      <c r="F2762" s="32"/>
      <c r="G2762" s="32"/>
      <c r="H2762" s="431"/>
      <c r="I2762" s="51"/>
      <c r="J2762" s="155"/>
      <c r="IC2762" s="32"/>
    </row>
    <row r="2763" spans="1:237" s="55" customFormat="1" ht="15">
      <c r="A2763" s="32"/>
      <c r="B2763" s="337"/>
      <c r="C2763" s="126"/>
      <c r="D2763" s="48"/>
      <c r="E2763" s="32"/>
      <c r="F2763" s="32"/>
      <c r="G2763" s="32"/>
      <c r="H2763" s="431" t="s">
        <v>1120</v>
      </c>
      <c r="I2763" s="432">
        <f>ROUNDDOWN(J2763,)</f>
        <v>15580</v>
      </c>
      <c r="J2763" s="139">
        <f>SUM(I2753:I2761)/2</f>
        <v>15580</v>
      </c>
      <c r="IC2763" s="32"/>
    </row>
    <row r="2764" spans="1:237" s="55" customFormat="1" ht="6" customHeight="1">
      <c r="A2764" s="32"/>
      <c r="B2764" s="337"/>
      <c r="C2764" s="126"/>
      <c r="D2764" s="48"/>
      <c r="E2764" s="32"/>
      <c r="F2764" s="32"/>
      <c r="G2764" s="32"/>
      <c r="H2764" s="40"/>
      <c r="I2764" s="32"/>
      <c r="J2764" s="155"/>
      <c r="IC2764" s="32"/>
    </row>
    <row r="2765" spans="1:237" s="55" customFormat="1" ht="15">
      <c r="A2765" s="32"/>
      <c r="B2765" s="337" t="s">
        <v>474</v>
      </c>
      <c r="C2765" s="150"/>
      <c r="D2765" s="48"/>
      <c r="E2765" s="44" t="s">
        <v>151</v>
      </c>
      <c r="F2765" s="32"/>
      <c r="G2765" s="32"/>
      <c r="H2765" s="40"/>
      <c r="J2765" s="155"/>
      <c r="IC2765" s="32"/>
    </row>
    <row r="2766" spans="1:237" s="55" customFormat="1" ht="15">
      <c r="A2766" s="32"/>
      <c r="B2766" s="337"/>
      <c r="C2766" s="362" t="s">
        <v>1404</v>
      </c>
      <c r="D2766" s="48"/>
      <c r="E2766" s="32"/>
      <c r="F2766" s="32"/>
      <c r="G2766" s="32"/>
      <c r="H2766" s="40"/>
      <c r="I2766" s="49"/>
      <c r="J2766" s="155"/>
      <c r="IC2766" s="32"/>
    </row>
    <row r="2767" spans="1:237" s="55" customFormat="1" ht="15">
      <c r="A2767" s="32"/>
      <c r="B2767" s="337"/>
      <c r="C2767" s="126">
        <v>1.01</v>
      </c>
      <c r="D2767" s="48" t="s">
        <v>914</v>
      </c>
      <c r="E2767" s="32" t="s">
        <v>920</v>
      </c>
      <c r="F2767" s="32"/>
      <c r="G2767" s="32"/>
      <c r="H2767" s="50">
        <f>'daftar harga bahan'!F293</f>
        <v>9500</v>
      </c>
      <c r="I2767" s="51">
        <f>+C2767*H2767</f>
        <v>9595</v>
      </c>
      <c r="J2767" s="155"/>
      <c r="IC2767" s="32"/>
    </row>
    <row r="2768" spans="1:237" s="55" customFormat="1" ht="15">
      <c r="A2768" s="32"/>
      <c r="B2768" s="337"/>
      <c r="C2768" s="126">
        <v>0.35</v>
      </c>
      <c r="D2768" s="48"/>
      <c r="E2768" s="32" t="s">
        <v>919</v>
      </c>
      <c r="F2768" s="32"/>
      <c r="G2768" s="32"/>
      <c r="H2768" s="50">
        <f>H2767</f>
        <v>9500</v>
      </c>
      <c r="I2768" s="51">
        <f>+C2768*H2768</f>
        <v>3325</v>
      </c>
      <c r="J2768" s="155"/>
      <c r="IC2768" s="32"/>
    </row>
    <row r="2769" spans="1:237" s="55" customFormat="1" ht="15">
      <c r="A2769" s="32"/>
      <c r="B2769" s="337"/>
      <c r="C2769" s="126"/>
      <c r="D2769" s="32"/>
      <c r="E2769" s="32"/>
      <c r="F2769" s="32"/>
      <c r="G2769" s="32"/>
      <c r="H2769" s="431" t="s">
        <v>1115</v>
      </c>
      <c r="I2769" s="139">
        <f>SUM(I2767:I2768)</f>
        <v>12920</v>
      </c>
      <c r="J2769" s="155"/>
      <c r="IC2769" s="32"/>
    </row>
    <row r="2770" spans="1:237" s="55" customFormat="1" ht="15">
      <c r="A2770" s="32"/>
      <c r="B2770" s="337"/>
      <c r="C2770" s="437" t="s">
        <v>1116</v>
      </c>
      <c r="D2770" s="32"/>
      <c r="E2770" s="32"/>
      <c r="F2770" s="32"/>
      <c r="G2770" s="32"/>
      <c r="H2770" s="154"/>
      <c r="I2770" s="32"/>
      <c r="J2770" s="155"/>
      <c r="IC2770" s="32"/>
    </row>
    <row r="2771" spans="1:237" s="55" customFormat="1" ht="15">
      <c r="A2771" s="32"/>
      <c r="B2771" s="337"/>
      <c r="C2771" s="126">
        <v>0.0432</v>
      </c>
      <c r="D2771" s="48" t="s">
        <v>547</v>
      </c>
      <c r="E2771" s="32" t="s">
        <v>549</v>
      </c>
      <c r="F2771" s="32"/>
      <c r="G2771" s="32"/>
      <c r="H2771" s="50">
        <f>H2757</f>
        <v>36000</v>
      </c>
      <c r="I2771" s="51">
        <f>+C2771*H2771</f>
        <v>1555.2</v>
      </c>
      <c r="J2771" s="155"/>
      <c r="IC2771" s="32"/>
    </row>
    <row r="2772" spans="1:237" s="55" customFormat="1" ht="15">
      <c r="A2772" s="32"/>
      <c r="B2772" s="337"/>
      <c r="C2772" s="126">
        <v>0.072</v>
      </c>
      <c r="D2772" s="48" t="s">
        <v>547</v>
      </c>
      <c r="E2772" s="32" t="s">
        <v>260</v>
      </c>
      <c r="F2772" s="32"/>
      <c r="G2772" s="32"/>
      <c r="H2772" s="50">
        <f>H2758</f>
        <v>51000</v>
      </c>
      <c r="I2772" s="51">
        <f>+C2772*H2772</f>
        <v>3671.9999999999995</v>
      </c>
      <c r="J2772" s="155"/>
      <c r="IC2772" s="32"/>
    </row>
    <row r="2773" spans="1:237" s="55" customFormat="1" ht="15">
      <c r="A2773" s="32"/>
      <c r="B2773" s="337"/>
      <c r="C2773" s="126">
        <v>0.0072</v>
      </c>
      <c r="D2773" s="48" t="s">
        <v>547</v>
      </c>
      <c r="E2773" s="32" t="s">
        <v>550</v>
      </c>
      <c r="F2773" s="32"/>
      <c r="G2773" s="32"/>
      <c r="H2773" s="50">
        <f>H2759</f>
        <v>54000</v>
      </c>
      <c r="I2773" s="51">
        <f>+C2773*H2773</f>
        <v>388.8</v>
      </c>
      <c r="J2773" s="155"/>
      <c r="IC2773" s="32"/>
    </row>
    <row r="2774" spans="1:237" s="55" customFormat="1" ht="15">
      <c r="A2774" s="32"/>
      <c r="B2774" s="337"/>
      <c r="C2774" s="126">
        <v>0.0022</v>
      </c>
      <c r="D2774" s="48" t="s">
        <v>547</v>
      </c>
      <c r="E2774" s="32" t="s">
        <v>551</v>
      </c>
      <c r="F2774" s="32"/>
      <c r="G2774" s="32"/>
      <c r="H2774" s="50">
        <f>H2760</f>
        <v>48000</v>
      </c>
      <c r="I2774" s="51">
        <f>+C2774*H2774</f>
        <v>105.60000000000001</v>
      </c>
      <c r="J2774" s="155"/>
      <c r="IC2774" s="32"/>
    </row>
    <row r="2775" spans="1:237" s="55" customFormat="1" ht="15">
      <c r="A2775" s="32"/>
      <c r="B2775" s="337"/>
      <c r="C2775" s="126"/>
      <c r="D2775" s="48"/>
      <c r="E2775" s="32"/>
      <c r="F2775" s="32"/>
      <c r="G2775" s="32"/>
      <c r="H2775" s="431" t="s">
        <v>1117</v>
      </c>
      <c r="I2775" s="139">
        <f>SUM(I2771:I2774)</f>
        <v>5721.6</v>
      </c>
      <c r="J2775" s="155"/>
      <c r="IC2775" s="32"/>
    </row>
    <row r="2776" spans="1:237" s="55" customFormat="1" ht="5.25" customHeight="1">
      <c r="A2776" s="32"/>
      <c r="B2776" s="337"/>
      <c r="C2776" s="126"/>
      <c r="D2776" s="48"/>
      <c r="E2776" s="32"/>
      <c r="F2776" s="32"/>
      <c r="G2776" s="32"/>
      <c r="H2776" s="431"/>
      <c r="I2776" s="51"/>
      <c r="J2776" s="155"/>
      <c r="IC2776" s="32"/>
    </row>
    <row r="2777" spans="1:237" s="55" customFormat="1" ht="15">
      <c r="A2777" s="32"/>
      <c r="B2777" s="337"/>
      <c r="C2777" s="126"/>
      <c r="D2777" s="48"/>
      <c r="E2777" s="32"/>
      <c r="F2777" s="32"/>
      <c r="G2777" s="32"/>
      <c r="H2777" s="431" t="s">
        <v>1120</v>
      </c>
      <c r="I2777" s="432">
        <f>ROUNDDOWN(J2777,)</f>
        <v>18641</v>
      </c>
      <c r="J2777" s="429">
        <f>SUM(I2767:I2775)/2</f>
        <v>18641.6</v>
      </c>
      <c r="IC2777" s="32"/>
    </row>
    <row r="2778" spans="1:237" s="55" customFormat="1" ht="6.75" customHeight="1">
      <c r="A2778" s="32"/>
      <c r="B2778" s="337"/>
      <c r="C2778" s="126"/>
      <c r="D2778" s="48"/>
      <c r="E2778" s="32"/>
      <c r="F2778" s="32"/>
      <c r="G2778" s="32"/>
      <c r="H2778" s="40"/>
      <c r="I2778" s="32"/>
      <c r="J2778" s="155"/>
      <c r="IC2778" s="32"/>
    </row>
    <row r="2779" spans="1:237" s="55" customFormat="1" ht="15">
      <c r="A2779" s="32"/>
      <c r="B2779" s="337" t="s">
        <v>475</v>
      </c>
      <c r="C2779" s="150"/>
      <c r="D2779" s="48"/>
      <c r="E2779" s="44" t="s">
        <v>152</v>
      </c>
      <c r="F2779" s="32"/>
      <c r="G2779" s="32"/>
      <c r="H2779" s="40"/>
      <c r="J2779" s="155"/>
      <c r="IC2779" s="32"/>
    </row>
    <row r="2780" spans="1:237" s="55" customFormat="1" ht="15">
      <c r="A2780" s="32"/>
      <c r="B2780" s="337"/>
      <c r="C2780" s="362" t="s">
        <v>1404</v>
      </c>
      <c r="D2780" s="48"/>
      <c r="E2780" s="32"/>
      <c r="F2780" s="32"/>
      <c r="G2780" s="32"/>
      <c r="H2780" s="40"/>
      <c r="I2780" s="49"/>
      <c r="J2780" s="155"/>
      <c r="IC2780" s="32"/>
    </row>
    <row r="2781" spans="1:237" s="55" customFormat="1" ht="15">
      <c r="A2781" s="32"/>
      <c r="B2781" s="337"/>
      <c r="C2781" s="126">
        <v>1.01</v>
      </c>
      <c r="D2781" s="48" t="s">
        <v>914</v>
      </c>
      <c r="E2781" s="32" t="s">
        <v>920</v>
      </c>
      <c r="F2781" s="32"/>
      <c r="G2781" s="32"/>
      <c r="H2781" s="50">
        <f>'daftar harga bahan'!F294</f>
        <v>16100</v>
      </c>
      <c r="I2781" s="51">
        <f>+C2781*H2781</f>
        <v>16261</v>
      </c>
      <c r="J2781" s="155"/>
      <c r="IC2781" s="32"/>
    </row>
    <row r="2782" spans="1:237" s="55" customFormat="1" ht="15">
      <c r="A2782" s="32"/>
      <c r="B2782" s="337"/>
      <c r="C2782" s="126">
        <v>0.35</v>
      </c>
      <c r="D2782" s="48"/>
      <c r="E2782" s="32" t="s">
        <v>919</v>
      </c>
      <c r="F2782" s="32"/>
      <c r="G2782" s="32"/>
      <c r="H2782" s="50">
        <f>H2781</f>
        <v>16100</v>
      </c>
      <c r="I2782" s="51">
        <f>+C2782*H2782</f>
        <v>5635</v>
      </c>
      <c r="J2782" s="155"/>
      <c r="IC2782" s="32"/>
    </row>
    <row r="2783" spans="1:237" s="55" customFormat="1" ht="15">
      <c r="A2783" s="32"/>
      <c r="B2783" s="337"/>
      <c r="C2783" s="126"/>
      <c r="D2783" s="32"/>
      <c r="E2783" s="32"/>
      <c r="F2783" s="32"/>
      <c r="G2783" s="32"/>
      <c r="H2783" s="431" t="s">
        <v>1115</v>
      </c>
      <c r="I2783" s="139">
        <f>SUM(I2781:I2782)</f>
        <v>21896</v>
      </c>
      <c r="J2783" s="155"/>
      <c r="IC2783" s="32"/>
    </row>
    <row r="2784" spans="1:237" s="55" customFormat="1" ht="15">
      <c r="A2784" s="32"/>
      <c r="B2784" s="337"/>
      <c r="C2784" s="437" t="s">
        <v>1116</v>
      </c>
      <c r="D2784" s="32"/>
      <c r="E2784" s="32"/>
      <c r="F2784" s="32"/>
      <c r="G2784" s="32"/>
      <c r="H2784" s="154"/>
      <c r="I2784" s="32"/>
      <c r="J2784" s="155"/>
      <c r="IC2784" s="32"/>
    </row>
    <row r="2785" spans="1:237" s="55" customFormat="1" ht="15">
      <c r="A2785" s="32"/>
      <c r="B2785" s="337"/>
      <c r="C2785" s="126">
        <v>0.0468</v>
      </c>
      <c r="D2785" s="48" t="s">
        <v>547</v>
      </c>
      <c r="E2785" s="32" t="s">
        <v>549</v>
      </c>
      <c r="F2785" s="32"/>
      <c r="G2785" s="32"/>
      <c r="H2785" s="50">
        <f>H2771</f>
        <v>36000</v>
      </c>
      <c r="I2785" s="51">
        <f>+C2785*H2785</f>
        <v>1684.8</v>
      </c>
      <c r="J2785" s="155"/>
      <c r="IC2785" s="32"/>
    </row>
    <row r="2786" spans="1:237" s="55" customFormat="1" ht="15">
      <c r="A2786" s="32"/>
      <c r="B2786" s="337"/>
      <c r="C2786" s="126">
        <v>0.078</v>
      </c>
      <c r="D2786" s="48" t="s">
        <v>547</v>
      </c>
      <c r="E2786" s="32" t="s">
        <v>260</v>
      </c>
      <c r="F2786" s="32"/>
      <c r="G2786" s="32"/>
      <c r="H2786" s="50">
        <f>H2772</f>
        <v>51000</v>
      </c>
      <c r="I2786" s="51">
        <f>+C2786*H2786</f>
        <v>3978</v>
      </c>
      <c r="J2786" s="155"/>
      <c r="IC2786" s="32"/>
    </row>
    <row r="2787" spans="1:237" s="55" customFormat="1" ht="15">
      <c r="A2787" s="32"/>
      <c r="B2787" s="337"/>
      <c r="C2787" s="126">
        <v>0.0078</v>
      </c>
      <c r="D2787" s="48" t="s">
        <v>547</v>
      </c>
      <c r="E2787" s="32" t="s">
        <v>550</v>
      </c>
      <c r="F2787" s="32"/>
      <c r="G2787" s="32"/>
      <c r="H2787" s="50">
        <f>H2773</f>
        <v>54000</v>
      </c>
      <c r="I2787" s="51">
        <f>+C2787*H2787</f>
        <v>421.2</v>
      </c>
      <c r="J2787" s="155"/>
      <c r="IC2787" s="32"/>
    </row>
    <row r="2788" spans="1:237" s="55" customFormat="1" ht="15">
      <c r="A2788" s="32"/>
      <c r="B2788" s="337"/>
      <c r="C2788" s="126">
        <v>0.0023</v>
      </c>
      <c r="D2788" s="48" t="s">
        <v>547</v>
      </c>
      <c r="E2788" s="32" t="s">
        <v>551</v>
      </c>
      <c r="F2788" s="32"/>
      <c r="G2788" s="32"/>
      <c r="H2788" s="50">
        <f>H2774</f>
        <v>48000</v>
      </c>
      <c r="I2788" s="51">
        <f>+C2788*H2788</f>
        <v>110.39999999999999</v>
      </c>
      <c r="J2788" s="155"/>
      <c r="IC2788" s="32"/>
    </row>
    <row r="2789" spans="1:237" s="55" customFormat="1" ht="15">
      <c r="A2789" s="32"/>
      <c r="B2789" s="337"/>
      <c r="C2789" s="126"/>
      <c r="D2789" s="48"/>
      <c r="E2789" s="32"/>
      <c r="F2789" s="32"/>
      <c r="G2789" s="32"/>
      <c r="H2789" s="431" t="s">
        <v>1117</v>
      </c>
      <c r="I2789" s="139">
        <f>SUM(I2785:I2788)</f>
        <v>6194.4</v>
      </c>
      <c r="J2789" s="155"/>
      <c r="IC2789" s="32"/>
    </row>
    <row r="2790" spans="1:237" s="55" customFormat="1" ht="6" customHeight="1">
      <c r="A2790" s="32"/>
      <c r="B2790" s="337"/>
      <c r="C2790" s="126"/>
      <c r="D2790" s="48"/>
      <c r="E2790" s="32"/>
      <c r="F2790" s="32"/>
      <c r="G2790" s="32"/>
      <c r="H2790" s="431"/>
      <c r="I2790" s="51"/>
      <c r="J2790" s="155"/>
      <c r="IC2790" s="32"/>
    </row>
    <row r="2791" spans="1:237" s="55" customFormat="1" ht="15">
      <c r="A2791" s="32"/>
      <c r="B2791" s="337"/>
      <c r="C2791" s="126"/>
      <c r="D2791" s="48"/>
      <c r="E2791" s="32"/>
      <c r="F2791" s="32"/>
      <c r="G2791" s="32"/>
      <c r="H2791" s="431" t="s">
        <v>1120</v>
      </c>
      <c r="I2791" s="432">
        <f>ROUNDDOWN(J2791,)</f>
        <v>28090</v>
      </c>
      <c r="J2791" s="139">
        <f>SUM(I2781:I2789)/2</f>
        <v>28090.4</v>
      </c>
      <c r="IC2791" s="32"/>
    </row>
    <row r="2792" spans="1:237" s="55" customFormat="1" ht="6" customHeight="1">
      <c r="A2792" s="32"/>
      <c r="B2792" s="337"/>
      <c r="C2792" s="126"/>
      <c r="D2792" s="48"/>
      <c r="E2792" s="32"/>
      <c r="F2792" s="32"/>
      <c r="G2792" s="32"/>
      <c r="H2792" s="40"/>
      <c r="I2792" s="32"/>
      <c r="J2792" s="155"/>
      <c r="IC2792" s="32"/>
    </row>
    <row r="2793" spans="1:237" s="55" customFormat="1" ht="15">
      <c r="A2793" s="32"/>
      <c r="B2793" s="337" t="s">
        <v>476</v>
      </c>
      <c r="C2793" s="150"/>
      <c r="D2793" s="48"/>
      <c r="E2793" s="445" t="s">
        <v>153</v>
      </c>
      <c r="F2793" s="32"/>
      <c r="G2793" s="32"/>
      <c r="H2793" s="40"/>
      <c r="J2793" s="155"/>
      <c r="IC2793" s="32"/>
    </row>
    <row r="2794" spans="1:237" s="55" customFormat="1" ht="15">
      <c r="A2794" s="32"/>
      <c r="B2794" s="337"/>
      <c r="C2794" s="362" t="s">
        <v>1404</v>
      </c>
      <c r="D2794" s="48"/>
      <c r="E2794" s="32"/>
      <c r="F2794" s="32"/>
      <c r="G2794" s="32"/>
      <c r="H2794" s="40"/>
      <c r="I2794" s="49"/>
      <c r="J2794" s="155"/>
      <c r="IC2794" s="32"/>
    </row>
    <row r="2795" spans="1:237" s="55" customFormat="1" ht="15">
      <c r="A2795" s="32"/>
      <c r="B2795" s="337"/>
      <c r="C2795" s="126">
        <v>1.01</v>
      </c>
      <c r="D2795" s="48" t="s">
        <v>914</v>
      </c>
      <c r="E2795" s="32" t="s">
        <v>920</v>
      </c>
      <c r="F2795" s="32"/>
      <c r="G2795" s="32"/>
      <c r="H2795" s="50">
        <f>'daftar harga bahan'!F295</f>
        <v>17600</v>
      </c>
      <c r="I2795" s="51">
        <f>+C2795*H2795</f>
        <v>17776</v>
      </c>
      <c r="J2795" s="155"/>
      <c r="IC2795" s="32"/>
    </row>
    <row r="2796" spans="1:237" s="55" customFormat="1" ht="15">
      <c r="A2796" s="32"/>
      <c r="B2796" s="337"/>
      <c r="C2796" s="126">
        <v>0.35</v>
      </c>
      <c r="D2796" s="48"/>
      <c r="E2796" s="32" t="s">
        <v>919</v>
      </c>
      <c r="F2796" s="32"/>
      <c r="G2796" s="32"/>
      <c r="H2796" s="50">
        <f>H2795</f>
        <v>17600</v>
      </c>
      <c r="I2796" s="51">
        <f>+C2796*H2796</f>
        <v>6160</v>
      </c>
      <c r="J2796" s="155"/>
      <c r="IC2796" s="32"/>
    </row>
    <row r="2797" spans="1:237" s="55" customFormat="1" ht="15">
      <c r="A2797" s="32"/>
      <c r="B2797" s="337"/>
      <c r="C2797" s="126"/>
      <c r="D2797" s="32"/>
      <c r="E2797" s="32"/>
      <c r="F2797" s="32"/>
      <c r="G2797" s="32"/>
      <c r="H2797" s="431" t="s">
        <v>1115</v>
      </c>
      <c r="I2797" s="139">
        <f>SUM(I2795:I2796)</f>
        <v>23936</v>
      </c>
      <c r="J2797" s="155"/>
      <c r="IC2797" s="32"/>
    </row>
    <row r="2798" spans="1:237" s="55" customFormat="1" ht="15">
      <c r="A2798" s="32"/>
      <c r="B2798" s="337"/>
      <c r="C2798" s="437" t="s">
        <v>1116</v>
      </c>
      <c r="D2798" s="32"/>
      <c r="E2798" s="32"/>
      <c r="F2798" s="32"/>
      <c r="G2798" s="32"/>
      <c r="H2798" s="154"/>
      <c r="I2798" s="32"/>
      <c r="J2798" s="155"/>
      <c r="IC2798" s="32"/>
    </row>
    <row r="2799" spans="1:237" s="55" customFormat="1" ht="15">
      <c r="A2799" s="32"/>
      <c r="B2799" s="337"/>
      <c r="C2799" s="126">
        <v>0.0504</v>
      </c>
      <c r="D2799" s="48" t="s">
        <v>547</v>
      </c>
      <c r="E2799" s="32" t="s">
        <v>549</v>
      </c>
      <c r="F2799" s="32"/>
      <c r="G2799" s="32"/>
      <c r="H2799" s="50">
        <f>H2785</f>
        <v>36000</v>
      </c>
      <c r="I2799" s="51">
        <f>+C2799*H2799</f>
        <v>1814.4</v>
      </c>
      <c r="J2799" s="155"/>
      <c r="IC2799" s="32"/>
    </row>
    <row r="2800" spans="1:237" s="55" customFormat="1" ht="15">
      <c r="A2800" s="32"/>
      <c r="B2800" s="337"/>
      <c r="C2800" s="126">
        <v>0.084</v>
      </c>
      <c r="D2800" s="48" t="s">
        <v>547</v>
      </c>
      <c r="E2800" s="32" t="s">
        <v>260</v>
      </c>
      <c r="F2800" s="32"/>
      <c r="G2800" s="32"/>
      <c r="H2800" s="50">
        <f>H2786</f>
        <v>51000</v>
      </c>
      <c r="I2800" s="51">
        <f>+C2800*H2800</f>
        <v>4284</v>
      </c>
      <c r="J2800" s="155"/>
      <c r="IC2800" s="32"/>
    </row>
    <row r="2801" spans="1:237" s="55" customFormat="1" ht="15">
      <c r="A2801" s="32"/>
      <c r="B2801" s="337"/>
      <c r="C2801" s="126">
        <v>0.0084</v>
      </c>
      <c r="D2801" s="48" t="s">
        <v>547</v>
      </c>
      <c r="E2801" s="32" t="s">
        <v>550</v>
      </c>
      <c r="F2801" s="32"/>
      <c r="G2801" s="32"/>
      <c r="H2801" s="50">
        <f>H2787</f>
        <v>54000</v>
      </c>
      <c r="I2801" s="51">
        <f>+C2801*H2801</f>
        <v>453.59999999999997</v>
      </c>
      <c r="J2801" s="155"/>
      <c r="IC2801" s="32"/>
    </row>
    <row r="2802" spans="1:237" s="55" customFormat="1" ht="15">
      <c r="A2802" s="32"/>
      <c r="B2802" s="337"/>
      <c r="C2802" s="126">
        <v>0.0025</v>
      </c>
      <c r="D2802" s="48" t="s">
        <v>547</v>
      </c>
      <c r="E2802" s="32" t="s">
        <v>551</v>
      </c>
      <c r="F2802" s="32"/>
      <c r="G2802" s="32"/>
      <c r="H2802" s="50">
        <f>H2788</f>
        <v>48000</v>
      </c>
      <c r="I2802" s="51">
        <f>+C2802*H2802</f>
        <v>120</v>
      </c>
      <c r="J2802" s="155"/>
      <c r="IC2802" s="32"/>
    </row>
    <row r="2803" spans="1:237" s="55" customFormat="1" ht="15">
      <c r="A2803" s="32"/>
      <c r="B2803" s="337"/>
      <c r="C2803" s="126"/>
      <c r="D2803" s="48"/>
      <c r="E2803" s="32"/>
      <c r="F2803" s="32"/>
      <c r="G2803" s="32"/>
      <c r="H2803" s="431" t="s">
        <v>1117</v>
      </c>
      <c r="I2803" s="139">
        <f>SUM(I2799:I2802)</f>
        <v>6672</v>
      </c>
      <c r="J2803" s="155"/>
      <c r="IC2803" s="32"/>
    </row>
    <row r="2804" spans="1:237" s="55" customFormat="1" ht="6" customHeight="1">
      <c r="A2804" s="32"/>
      <c r="B2804" s="337"/>
      <c r="C2804" s="126"/>
      <c r="D2804" s="48"/>
      <c r="E2804" s="32"/>
      <c r="F2804" s="32"/>
      <c r="G2804" s="32"/>
      <c r="H2804" s="431"/>
      <c r="I2804" s="51"/>
      <c r="J2804" s="155"/>
      <c r="IC2804" s="32"/>
    </row>
    <row r="2805" spans="1:237" s="55" customFormat="1" ht="15">
      <c r="A2805" s="32"/>
      <c r="B2805" s="337"/>
      <c r="C2805" s="126"/>
      <c r="D2805" s="48"/>
      <c r="E2805" s="32"/>
      <c r="F2805" s="32"/>
      <c r="G2805" s="32"/>
      <c r="H2805" s="431" t="s">
        <v>1120</v>
      </c>
      <c r="I2805" s="432">
        <f>ROUNDDOWN(J2805,)</f>
        <v>30608</v>
      </c>
      <c r="J2805" s="139">
        <f>SUM(I2795:I2803)/2</f>
        <v>30608</v>
      </c>
      <c r="IC2805" s="32"/>
    </row>
    <row r="2806" spans="1:237" s="55" customFormat="1" ht="4.5" customHeight="1">
      <c r="A2806" s="32"/>
      <c r="B2806" s="337"/>
      <c r="C2806" s="126"/>
      <c r="D2806" s="48"/>
      <c r="E2806" s="32"/>
      <c r="F2806" s="32"/>
      <c r="G2806" s="32"/>
      <c r="H2806" s="40"/>
      <c r="I2806" s="32"/>
      <c r="J2806" s="155"/>
      <c r="IC2806" s="32"/>
    </row>
    <row r="2807" spans="1:237" s="55" customFormat="1" ht="15">
      <c r="A2807" s="32"/>
      <c r="B2807" s="337" t="s">
        <v>477</v>
      </c>
      <c r="C2807" s="149"/>
      <c r="D2807" s="39"/>
      <c r="E2807" s="44" t="s">
        <v>970</v>
      </c>
      <c r="F2807" s="32"/>
      <c r="G2807" s="32"/>
      <c r="H2807" s="40"/>
      <c r="I2807" s="155"/>
      <c r="IC2807" s="32"/>
    </row>
    <row r="2808" spans="1:237" s="55" customFormat="1" ht="15">
      <c r="A2808" s="32"/>
      <c r="B2808" s="337"/>
      <c r="C2808" s="362" t="s">
        <v>1404</v>
      </c>
      <c r="D2808" s="39"/>
      <c r="E2808" s="44"/>
      <c r="F2808" s="32"/>
      <c r="G2808" s="32"/>
      <c r="H2808" s="40"/>
      <c r="I2808" s="155"/>
      <c r="IC2808" s="32"/>
    </row>
    <row r="2809" spans="1:237" s="55" customFormat="1" ht="15">
      <c r="A2809" s="32"/>
      <c r="B2809" s="337"/>
      <c r="C2809" s="126">
        <v>1.01</v>
      </c>
      <c r="D2809" s="48" t="s">
        <v>914</v>
      </c>
      <c r="E2809" s="32" t="s">
        <v>920</v>
      </c>
      <c r="F2809" s="32"/>
      <c r="G2809" s="32"/>
      <c r="H2809" s="50">
        <f>'daftar harga bahan'!F296</f>
        <v>25900</v>
      </c>
      <c r="I2809" s="51">
        <f>+C2809*H2809</f>
        <v>26159</v>
      </c>
      <c r="IC2809" s="32"/>
    </row>
    <row r="2810" spans="1:237" s="55" customFormat="1" ht="15">
      <c r="A2810" s="32"/>
      <c r="B2810" s="337"/>
      <c r="C2810" s="126">
        <v>0.35</v>
      </c>
      <c r="D2810" s="48"/>
      <c r="E2810" s="32" t="s">
        <v>919</v>
      </c>
      <c r="F2810" s="32"/>
      <c r="G2810" s="32"/>
      <c r="H2810" s="50">
        <f>H2809</f>
        <v>25900</v>
      </c>
      <c r="I2810" s="51">
        <f>+C2810*H2810</f>
        <v>9065</v>
      </c>
      <c r="IC2810" s="32"/>
    </row>
    <row r="2811" spans="1:237" s="55" customFormat="1" ht="15">
      <c r="A2811" s="32"/>
      <c r="B2811" s="337"/>
      <c r="C2811" s="126"/>
      <c r="D2811" s="32"/>
      <c r="E2811" s="32"/>
      <c r="F2811" s="32"/>
      <c r="G2811" s="32"/>
      <c r="H2811" s="431" t="s">
        <v>1115</v>
      </c>
      <c r="I2811" s="139">
        <f>SUM(I2809:I2810)</f>
        <v>35224</v>
      </c>
      <c r="IC2811" s="32"/>
    </row>
    <row r="2812" spans="1:237" s="55" customFormat="1" ht="15">
      <c r="A2812" s="32"/>
      <c r="B2812" s="337"/>
      <c r="C2812" s="437" t="s">
        <v>1116</v>
      </c>
      <c r="D2812" s="32"/>
      <c r="E2812" s="32"/>
      <c r="F2812" s="32"/>
      <c r="G2812" s="32"/>
      <c r="H2812" s="154"/>
      <c r="I2812" s="51"/>
      <c r="IC2812" s="32"/>
    </row>
    <row r="2813" spans="1:237" s="55" customFormat="1" ht="15">
      <c r="A2813" s="32"/>
      <c r="B2813" s="337"/>
      <c r="C2813" s="126">
        <v>0.054</v>
      </c>
      <c r="D2813" s="48" t="s">
        <v>547</v>
      </c>
      <c r="E2813" s="32" t="s">
        <v>549</v>
      </c>
      <c r="F2813" s="32"/>
      <c r="G2813" s="32"/>
      <c r="H2813" s="50">
        <f>H2799</f>
        <v>36000</v>
      </c>
      <c r="I2813" s="51">
        <f>+C2813*H2813</f>
        <v>1944</v>
      </c>
      <c r="IC2813" s="32"/>
    </row>
    <row r="2814" spans="1:237" s="55" customFormat="1" ht="15">
      <c r="A2814" s="32"/>
      <c r="B2814" s="337"/>
      <c r="C2814" s="126">
        <v>0.09</v>
      </c>
      <c r="D2814" s="48" t="s">
        <v>547</v>
      </c>
      <c r="E2814" s="32" t="s">
        <v>260</v>
      </c>
      <c r="F2814" s="32"/>
      <c r="G2814" s="32"/>
      <c r="H2814" s="50">
        <f>H2800</f>
        <v>51000</v>
      </c>
      <c r="I2814" s="51">
        <f>+C2814*H2814</f>
        <v>4590</v>
      </c>
      <c r="IC2814" s="32"/>
    </row>
    <row r="2815" spans="1:237" s="55" customFormat="1" ht="15">
      <c r="A2815" s="32"/>
      <c r="B2815" s="337"/>
      <c r="C2815" s="126">
        <v>0.009</v>
      </c>
      <c r="D2815" s="48" t="s">
        <v>547</v>
      </c>
      <c r="E2815" s="32" t="s">
        <v>550</v>
      </c>
      <c r="F2815" s="32"/>
      <c r="G2815" s="32"/>
      <c r="H2815" s="50">
        <f>H2801</f>
        <v>54000</v>
      </c>
      <c r="I2815" s="51">
        <f>+C2815*H2815</f>
        <v>485.99999999999994</v>
      </c>
      <c r="IC2815" s="32"/>
    </row>
    <row r="2816" spans="1:237" s="55" customFormat="1" ht="15">
      <c r="A2816" s="32"/>
      <c r="B2816" s="337"/>
      <c r="C2816" s="126">
        <v>0.0027</v>
      </c>
      <c r="D2816" s="48" t="s">
        <v>547</v>
      </c>
      <c r="E2816" s="32" t="s">
        <v>551</v>
      </c>
      <c r="F2816" s="32"/>
      <c r="G2816" s="32"/>
      <c r="H2816" s="50">
        <f>H2802</f>
        <v>48000</v>
      </c>
      <c r="I2816" s="51">
        <f>+C2816*H2816</f>
        <v>129.6</v>
      </c>
      <c r="IC2816" s="32"/>
    </row>
    <row r="2817" spans="1:237" s="55" customFormat="1" ht="15">
      <c r="A2817" s="32"/>
      <c r="B2817" s="337"/>
      <c r="C2817" s="126"/>
      <c r="D2817" s="48"/>
      <c r="E2817" s="32"/>
      <c r="F2817" s="32"/>
      <c r="G2817" s="32"/>
      <c r="H2817" s="431" t="s">
        <v>1117</v>
      </c>
      <c r="I2817" s="139">
        <f>SUM(I2813:I2816)</f>
        <v>7149.6</v>
      </c>
      <c r="IC2817" s="32"/>
    </row>
    <row r="2818" spans="1:237" s="55" customFormat="1" ht="5.25" customHeight="1">
      <c r="A2818" s="32"/>
      <c r="B2818" s="337"/>
      <c r="C2818" s="126"/>
      <c r="D2818" s="48"/>
      <c r="E2818" s="32"/>
      <c r="F2818" s="32"/>
      <c r="G2818" s="32"/>
      <c r="H2818" s="431"/>
      <c r="I2818" s="51"/>
      <c r="IC2818" s="32"/>
    </row>
    <row r="2819" spans="1:237" s="55" customFormat="1" ht="15">
      <c r="A2819" s="32"/>
      <c r="B2819" s="337"/>
      <c r="C2819" s="126"/>
      <c r="D2819" s="48"/>
      <c r="E2819" s="32"/>
      <c r="F2819" s="32"/>
      <c r="G2819" s="32"/>
      <c r="H2819" s="431" t="s">
        <v>1120</v>
      </c>
      <c r="I2819" s="432">
        <f>ROUNDDOWN(J2819,)</f>
        <v>42373</v>
      </c>
      <c r="J2819" s="139">
        <f>SUM(I2809:I2817)/2</f>
        <v>42373.600000000006</v>
      </c>
      <c r="IC2819" s="32"/>
    </row>
    <row r="2820" spans="1:237" s="55" customFormat="1" ht="5.25" customHeight="1">
      <c r="A2820" s="32"/>
      <c r="B2820" s="337"/>
      <c r="C2820" s="151"/>
      <c r="IC2820" s="32"/>
    </row>
    <row r="2821" spans="1:237" s="55" customFormat="1" ht="15">
      <c r="A2821" s="32"/>
      <c r="B2821" s="337" t="s">
        <v>478</v>
      </c>
      <c r="C2821" s="150"/>
      <c r="D2821" s="48"/>
      <c r="E2821" s="44" t="s">
        <v>154</v>
      </c>
      <c r="F2821" s="32"/>
      <c r="G2821" s="32"/>
      <c r="H2821" s="40"/>
      <c r="J2821" s="155"/>
      <c r="IC2821" s="32"/>
    </row>
    <row r="2822" spans="1:237" s="55" customFormat="1" ht="15">
      <c r="A2822" s="32"/>
      <c r="B2822" s="337"/>
      <c r="C2822" s="362" t="s">
        <v>1404</v>
      </c>
      <c r="D2822" s="48"/>
      <c r="E2822" s="44"/>
      <c r="F2822" s="32"/>
      <c r="G2822" s="32"/>
      <c r="H2822" s="40"/>
      <c r="I2822" s="49"/>
      <c r="J2822" s="155"/>
      <c r="IC2822" s="32"/>
    </row>
    <row r="2823" spans="1:237" s="55" customFormat="1" ht="15">
      <c r="A2823" s="32"/>
      <c r="B2823" s="337"/>
      <c r="C2823" s="126">
        <v>1.01</v>
      </c>
      <c r="D2823" s="48" t="s">
        <v>914</v>
      </c>
      <c r="E2823" s="32" t="s">
        <v>920</v>
      </c>
      <c r="F2823" s="32"/>
      <c r="G2823" s="32"/>
      <c r="H2823" s="50">
        <f>'daftar harga bahan'!F297</f>
        <v>33000</v>
      </c>
      <c r="I2823" s="51">
        <f>+C2823*H2823</f>
        <v>33330</v>
      </c>
      <c r="J2823" s="155"/>
      <c r="IC2823" s="32"/>
    </row>
    <row r="2824" spans="1:237" s="55" customFormat="1" ht="15">
      <c r="A2824" s="32"/>
      <c r="B2824" s="337"/>
      <c r="C2824" s="126">
        <v>0.35</v>
      </c>
      <c r="D2824" s="48"/>
      <c r="E2824" s="32" t="s">
        <v>919</v>
      </c>
      <c r="F2824" s="32"/>
      <c r="G2824" s="32"/>
      <c r="H2824" s="50">
        <f>H2823</f>
        <v>33000</v>
      </c>
      <c r="I2824" s="51">
        <f>+C2824*H2824</f>
        <v>11550</v>
      </c>
      <c r="J2824" s="155"/>
      <c r="IC2824" s="32"/>
    </row>
    <row r="2825" spans="1:237" s="55" customFormat="1" ht="15">
      <c r="A2825" s="32"/>
      <c r="B2825" s="337"/>
      <c r="C2825" s="126"/>
      <c r="D2825" s="32"/>
      <c r="E2825" s="32"/>
      <c r="F2825" s="32"/>
      <c r="G2825" s="32"/>
      <c r="H2825" s="431" t="s">
        <v>1115</v>
      </c>
      <c r="I2825" s="139">
        <f>SUM(I2823:I2824)</f>
        <v>44880</v>
      </c>
      <c r="J2825" s="155"/>
      <c r="IC2825" s="32"/>
    </row>
    <row r="2826" spans="1:237" s="55" customFormat="1" ht="15">
      <c r="A2826" s="32"/>
      <c r="B2826" s="337"/>
      <c r="C2826" s="437" t="s">
        <v>1116</v>
      </c>
      <c r="D2826" s="32"/>
      <c r="E2826" s="32"/>
      <c r="F2826" s="32"/>
      <c r="G2826" s="32"/>
      <c r="H2826" s="154"/>
      <c r="I2826" s="32"/>
      <c r="J2826" s="155"/>
      <c r="IC2826" s="32"/>
    </row>
    <row r="2827" spans="1:237" s="55" customFormat="1" ht="15">
      <c r="A2827" s="32"/>
      <c r="B2827" s="337"/>
      <c r="C2827" s="126">
        <v>0.0675</v>
      </c>
      <c r="D2827" s="48" t="s">
        <v>547</v>
      </c>
      <c r="E2827" s="32" t="s">
        <v>549</v>
      </c>
      <c r="F2827" s="32"/>
      <c r="G2827" s="32"/>
      <c r="H2827" s="50">
        <f>H2813</f>
        <v>36000</v>
      </c>
      <c r="I2827" s="51">
        <f>+C2827*H2827</f>
        <v>2430</v>
      </c>
      <c r="J2827" s="155"/>
      <c r="IC2827" s="32"/>
    </row>
    <row r="2828" spans="1:237" s="55" customFormat="1" ht="15">
      <c r="A2828" s="32"/>
      <c r="B2828" s="337"/>
      <c r="C2828" s="126">
        <v>0.1125</v>
      </c>
      <c r="D2828" s="48" t="s">
        <v>547</v>
      </c>
      <c r="E2828" s="32" t="s">
        <v>260</v>
      </c>
      <c r="F2828" s="32"/>
      <c r="G2828" s="32"/>
      <c r="H2828" s="50">
        <f>H2814</f>
        <v>51000</v>
      </c>
      <c r="I2828" s="51">
        <f>+C2828*H2828</f>
        <v>5737.5</v>
      </c>
      <c r="J2828" s="155"/>
      <c r="IC2828" s="32"/>
    </row>
    <row r="2829" spans="1:237" s="55" customFormat="1" ht="15">
      <c r="A2829" s="32"/>
      <c r="B2829" s="337"/>
      <c r="C2829" s="126">
        <v>0.0113</v>
      </c>
      <c r="D2829" s="48" t="s">
        <v>547</v>
      </c>
      <c r="E2829" s="32" t="s">
        <v>550</v>
      </c>
      <c r="F2829" s="32"/>
      <c r="G2829" s="32"/>
      <c r="H2829" s="50">
        <f>H2815</f>
        <v>54000</v>
      </c>
      <c r="I2829" s="51">
        <f>+C2829*H2829</f>
        <v>610.1999999999999</v>
      </c>
      <c r="J2829" s="155"/>
      <c r="IC2829" s="32"/>
    </row>
    <row r="2830" spans="1:237" s="55" customFormat="1" ht="15">
      <c r="A2830" s="32"/>
      <c r="B2830" s="337"/>
      <c r="C2830" s="126">
        <v>0.0034</v>
      </c>
      <c r="D2830" s="48" t="s">
        <v>547</v>
      </c>
      <c r="E2830" s="32" t="s">
        <v>551</v>
      </c>
      <c r="F2830" s="32"/>
      <c r="G2830" s="32"/>
      <c r="H2830" s="50">
        <f>H2816</f>
        <v>48000</v>
      </c>
      <c r="I2830" s="51">
        <f>+C2830*H2830</f>
        <v>163.2</v>
      </c>
      <c r="J2830" s="155"/>
      <c r="IC2830" s="32"/>
    </row>
    <row r="2831" spans="1:237" s="55" customFormat="1" ht="15">
      <c r="A2831" s="32"/>
      <c r="B2831" s="337"/>
      <c r="C2831" s="126"/>
      <c r="D2831" s="48"/>
      <c r="E2831" s="32"/>
      <c r="F2831" s="32"/>
      <c r="G2831" s="32"/>
      <c r="H2831" s="431" t="s">
        <v>1117</v>
      </c>
      <c r="I2831" s="139">
        <f>SUM(I2827:I2830)</f>
        <v>8940.900000000001</v>
      </c>
      <c r="J2831" s="155"/>
      <c r="IC2831" s="32"/>
    </row>
    <row r="2832" spans="1:237" s="55" customFormat="1" ht="5.25" customHeight="1">
      <c r="A2832" s="32"/>
      <c r="B2832" s="337"/>
      <c r="C2832" s="126"/>
      <c r="D2832" s="48"/>
      <c r="E2832" s="32"/>
      <c r="F2832" s="32"/>
      <c r="G2832" s="32"/>
      <c r="H2832" s="431"/>
      <c r="I2832" s="51"/>
      <c r="J2832" s="155"/>
      <c r="IC2832" s="32"/>
    </row>
    <row r="2833" spans="1:237" s="55" customFormat="1" ht="15">
      <c r="A2833" s="32"/>
      <c r="B2833" s="337"/>
      <c r="C2833" s="126"/>
      <c r="D2833" s="48"/>
      <c r="E2833" s="32"/>
      <c r="F2833" s="32"/>
      <c r="G2833" s="32"/>
      <c r="H2833" s="431" t="s">
        <v>1120</v>
      </c>
      <c r="I2833" s="432">
        <f>ROUNDDOWN(J2833,)</f>
        <v>53820</v>
      </c>
      <c r="J2833" s="139">
        <f>SUM(I2823:I2831)/2</f>
        <v>53820.899999999994</v>
      </c>
      <c r="IC2833" s="32"/>
    </row>
    <row r="2834" spans="2:10" s="32" customFormat="1" ht="5.25" customHeight="1">
      <c r="B2834" s="337"/>
      <c r="C2834" s="126"/>
      <c r="D2834" s="48"/>
      <c r="I2834" s="51"/>
      <c r="J2834" s="156"/>
    </row>
    <row r="2835" spans="1:237" s="55" customFormat="1" ht="15">
      <c r="A2835" s="32"/>
      <c r="B2835" s="337" t="s">
        <v>479</v>
      </c>
      <c r="C2835" s="149"/>
      <c r="D2835" s="39"/>
      <c r="E2835" s="44" t="s">
        <v>971</v>
      </c>
      <c r="F2835" s="32"/>
      <c r="G2835" s="32"/>
      <c r="H2835" s="40"/>
      <c r="IC2835" s="32"/>
    </row>
    <row r="2836" spans="1:237" s="55" customFormat="1" ht="15">
      <c r="A2836" s="32"/>
      <c r="B2836" s="337"/>
      <c r="C2836" s="362" t="s">
        <v>1404</v>
      </c>
      <c r="D2836" s="39"/>
      <c r="E2836" s="44"/>
      <c r="F2836" s="32"/>
      <c r="G2836" s="32"/>
      <c r="H2836" s="40"/>
      <c r="I2836" s="49"/>
      <c r="IC2836" s="32"/>
    </row>
    <row r="2837" spans="1:237" s="55" customFormat="1" ht="15">
      <c r="A2837" s="32"/>
      <c r="B2837" s="337"/>
      <c r="C2837" s="126">
        <v>1.01</v>
      </c>
      <c r="D2837" s="48" t="s">
        <v>914</v>
      </c>
      <c r="E2837" s="32" t="s">
        <v>920</v>
      </c>
      <c r="F2837" s="32"/>
      <c r="G2837" s="32"/>
      <c r="H2837" s="50">
        <f>'daftar harga bahan'!F298</f>
        <v>47900</v>
      </c>
      <c r="I2837" s="51">
        <f>+C2837*H2837</f>
        <v>48379</v>
      </c>
      <c r="IC2837" s="32"/>
    </row>
    <row r="2838" spans="1:237" s="55" customFormat="1" ht="15">
      <c r="A2838" s="32"/>
      <c r="B2838" s="337"/>
      <c r="C2838" s="126">
        <v>0.35</v>
      </c>
      <c r="D2838" s="48"/>
      <c r="E2838" s="32" t="s">
        <v>919</v>
      </c>
      <c r="F2838" s="32"/>
      <c r="G2838" s="32"/>
      <c r="H2838" s="50">
        <f>H2837</f>
        <v>47900</v>
      </c>
      <c r="I2838" s="51">
        <f>+C2838*H2838</f>
        <v>16765</v>
      </c>
      <c r="IC2838" s="32"/>
    </row>
    <row r="2839" spans="1:237" s="55" customFormat="1" ht="15">
      <c r="A2839" s="32"/>
      <c r="B2839" s="337"/>
      <c r="C2839" s="126"/>
      <c r="D2839" s="32"/>
      <c r="E2839" s="32"/>
      <c r="F2839" s="32"/>
      <c r="G2839" s="32"/>
      <c r="H2839" s="431" t="s">
        <v>1115</v>
      </c>
      <c r="I2839" s="139">
        <f>SUM(I2837:I2838)</f>
        <v>65144</v>
      </c>
      <c r="IC2839" s="32"/>
    </row>
    <row r="2840" spans="1:237" s="55" customFormat="1" ht="15">
      <c r="A2840" s="32"/>
      <c r="B2840" s="337"/>
      <c r="C2840" s="437" t="s">
        <v>1116</v>
      </c>
      <c r="D2840" s="32"/>
      <c r="E2840" s="32"/>
      <c r="F2840" s="32"/>
      <c r="G2840" s="32"/>
      <c r="H2840" s="154"/>
      <c r="I2840" s="51"/>
      <c r="IC2840" s="32"/>
    </row>
    <row r="2841" spans="1:237" s="55" customFormat="1" ht="15">
      <c r="A2841" s="32"/>
      <c r="B2841" s="337"/>
      <c r="C2841" s="126">
        <v>0.081</v>
      </c>
      <c r="D2841" s="48" t="s">
        <v>547</v>
      </c>
      <c r="E2841" s="32" t="s">
        <v>549</v>
      </c>
      <c r="F2841" s="32"/>
      <c r="G2841" s="32"/>
      <c r="H2841" s="50">
        <f>H2827</f>
        <v>36000</v>
      </c>
      <c r="I2841" s="51">
        <f>+C2841*H2841</f>
        <v>2916</v>
      </c>
      <c r="IC2841" s="32"/>
    </row>
    <row r="2842" spans="1:237" s="55" customFormat="1" ht="15">
      <c r="A2842" s="32"/>
      <c r="B2842" s="337"/>
      <c r="C2842" s="126">
        <v>0.135</v>
      </c>
      <c r="D2842" s="48" t="s">
        <v>547</v>
      </c>
      <c r="E2842" s="32" t="s">
        <v>260</v>
      </c>
      <c r="F2842" s="32"/>
      <c r="G2842" s="32"/>
      <c r="H2842" s="50">
        <f>H2828</f>
        <v>51000</v>
      </c>
      <c r="I2842" s="51">
        <f>+C2842*H2842</f>
        <v>6885</v>
      </c>
      <c r="IC2842" s="32"/>
    </row>
    <row r="2843" spans="1:237" s="55" customFormat="1" ht="15">
      <c r="A2843" s="32"/>
      <c r="B2843" s="337"/>
      <c r="C2843" s="126">
        <v>0.0135</v>
      </c>
      <c r="D2843" s="48" t="s">
        <v>547</v>
      </c>
      <c r="E2843" s="32" t="s">
        <v>550</v>
      </c>
      <c r="F2843" s="32"/>
      <c r="G2843" s="32"/>
      <c r="H2843" s="50">
        <f>H2829</f>
        <v>54000</v>
      </c>
      <c r="I2843" s="51">
        <f>+C2843*H2843</f>
        <v>729</v>
      </c>
      <c r="IC2843" s="32"/>
    </row>
    <row r="2844" spans="1:237" s="55" customFormat="1" ht="15">
      <c r="A2844" s="32"/>
      <c r="B2844" s="337"/>
      <c r="C2844" s="126">
        <v>0.0041</v>
      </c>
      <c r="D2844" s="48" t="s">
        <v>547</v>
      </c>
      <c r="E2844" s="32" t="s">
        <v>551</v>
      </c>
      <c r="F2844" s="32"/>
      <c r="G2844" s="32"/>
      <c r="H2844" s="50">
        <f>H2830</f>
        <v>48000</v>
      </c>
      <c r="I2844" s="51">
        <f>+C2844*H2844</f>
        <v>196.8</v>
      </c>
      <c r="IC2844" s="32"/>
    </row>
    <row r="2845" spans="1:237" s="55" customFormat="1" ht="15">
      <c r="A2845" s="32"/>
      <c r="B2845" s="337"/>
      <c r="C2845" s="126"/>
      <c r="D2845" s="48"/>
      <c r="E2845" s="32"/>
      <c r="F2845" s="32"/>
      <c r="G2845" s="32"/>
      <c r="H2845" s="431" t="s">
        <v>1117</v>
      </c>
      <c r="I2845" s="139">
        <f>SUM(I2841:I2844)</f>
        <v>10726.8</v>
      </c>
      <c r="IC2845" s="32"/>
    </row>
    <row r="2846" spans="1:237" s="55" customFormat="1" ht="4.5" customHeight="1">
      <c r="A2846" s="32"/>
      <c r="B2846" s="337"/>
      <c r="C2846" s="126"/>
      <c r="D2846" s="48"/>
      <c r="E2846" s="32"/>
      <c r="F2846" s="32"/>
      <c r="G2846" s="32"/>
      <c r="H2846" s="431"/>
      <c r="I2846" s="51"/>
      <c r="IC2846" s="32"/>
    </row>
    <row r="2847" spans="1:237" s="55" customFormat="1" ht="15.75" customHeight="1">
      <c r="A2847" s="32"/>
      <c r="B2847" s="337"/>
      <c r="C2847" s="126"/>
      <c r="D2847" s="48"/>
      <c r="E2847" s="32"/>
      <c r="F2847" s="32"/>
      <c r="G2847" s="32"/>
      <c r="H2847" s="431" t="s">
        <v>1120</v>
      </c>
      <c r="I2847" s="432">
        <f>ROUNDDOWN(J2847,)</f>
        <v>75870</v>
      </c>
      <c r="J2847" s="139">
        <f>SUM(I2837:I2845)/2</f>
        <v>75870.79999999999</v>
      </c>
      <c r="IC2847" s="32"/>
    </row>
    <row r="2848" spans="2:9" s="32" customFormat="1" ht="5.25" customHeight="1">
      <c r="B2848" s="337"/>
      <c r="C2848" s="126"/>
      <c r="I2848" s="51"/>
    </row>
    <row r="2849" spans="2:9" s="32" customFormat="1" ht="15">
      <c r="B2849" s="337" t="s">
        <v>13</v>
      </c>
      <c r="C2849" s="149"/>
      <c r="D2849" s="39"/>
      <c r="E2849" s="44" t="s">
        <v>1484</v>
      </c>
      <c r="H2849" s="40"/>
      <c r="I2849" s="55"/>
    </row>
    <row r="2850" spans="2:9" s="32" customFormat="1" ht="15">
      <c r="B2850" s="337"/>
      <c r="C2850" s="362" t="s">
        <v>1404</v>
      </c>
      <c r="D2850" s="39"/>
      <c r="E2850" s="44"/>
      <c r="H2850" s="40"/>
      <c r="I2850" s="49"/>
    </row>
    <row r="2851" spans="2:9" s="32" customFormat="1" ht="15">
      <c r="B2851" s="337"/>
      <c r="C2851" s="126">
        <v>0.06</v>
      </c>
      <c r="D2851" s="48" t="s">
        <v>1064</v>
      </c>
      <c r="E2851" s="32" t="s">
        <v>1063</v>
      </c>
      <c r="H2851" s="50">
        <f>I236</f>
        <v>16320</v>
      </c>
      <c r="I2851" s="51">
        <f>+C2851*H2851</f>
        <v>979.1999999999999</v>
      </c>
    </row>
    <row r="2852" spans="2:9" s="32" customFormat="1" ht="15">
      <c r="B2852" s="337"/>
      <c r="C2852" s="126">
        <v>0.01</v>
      </c>
      <c r="D2852" s="48" t="s">
        <v>1064</v>
      </c>
      <c r="E2852" s="32" t="s">
        <v>1066</v>
      </c>
      <c r="H2852" s="50">
        <f>I304</f>
        <v>11280</v>
      </c>
      <c r="I2852" s="51">
        <f>+C2852*H2852</f>
        <v>112.8</v>
      </c>
    </row>
    <row r="2853" spans="2:9" s="32" customFormat="1" ht="15">
      <c r="B2853" s="337"/>
      <c r="C2853" s="126"/>
      <c r="H2853" s="431" t="s">
        <v>1115</v>
      </c>
      <c r="I2853" s="139">
        <f>SUM(I2851:I2852)</f>
        <v>1092</v>
      </c>
    </row>
    <row r="2854" spans="2:9" s="32" customFormat="1" ht="15">
      <c r="B2854" s="337"/>
      <c r="C2854" s="437" t="s">
        <v>1116</v>
      </c>
      <c r="H2854" s="154"/>
      <c r="I2854" s="51"/>
    </row>
    <row r="2855" spans="2:9" s="32" customFormat="1" ht="15">
      <c r="B2855" s="337"/>
      <c r="C2855" s="126">
        <v>0.04</v>
      </c>
      <c r="D2855" s="48" t="s">
        <v>547</v>
      </c>
      <c r="E2855" s="32" t="s">
        <v>260</v>
      </c>
      <c r="H2855" s="50">
        <f>H2842</f>
        <v>51000</v>
      </c>
      <c r="I2855" s="51">
        <f>+C2855*H2855</f>
        <v>2040</v>
      </c>
    </row>
    <row r="2856" spans="2:9" s="32" customFormat="1" ht="15">
      <c r="B2856" s="337"/>
      <c r="C2856" s="126">
        <v>0.06</v>
      </c>
      <c r="D2856" s="48" t="s">
        <v>547</v>
      </c>
      <c r="E2856" s="32" t="s">
        <v>549</v>
      </c>
      <c r="H2856" s="50">
        <f>H2841</f>
        <v>36000</v>
      </c>
      <c r="I2856" s="51">
        <f>+C2856*H2856</f>
        <v>2160</v>
      </c>
    </row>
    <row r="2857" spans="2:9" s="32" customFormat="1" ht="15">
      <c r="B2857" s="337"/>
      <c r="C2857" s="126">
        <v>0.06</v>
      </c>
      <c r="D2857" s="48" t="s">
        <v>547</v>
      </c>
      <c r="E2857" s="32" t="s">
        <v>551</v>
      </c>
      <c r="H2857" s="50">
        <f>H2844</f>
        <v>48000</v>
      </c>
      <c r="I2857" s="51">
        <f>+C2857*H2857</f>
        <v>2880</v>
      </c>
    </row>
    <row r="2858" spans="2:9" s="32" customFormat="1" ht="15">
      <c r="B2858" s="337"/>
      <c r="C2858" s="126"/>
      <c r="D2858" s="48"/>
      <c r="H2858" s="431" t="s">
        <v>1117</v>
      </c>
      <c r="I2858" s="139">
        <f>SUM(I2855:I2857)</f>
        <v>7080</v>
      </c>
    </row>
    <row r="2859" spans="2:9" s="32" customFormat="1" ht="15">
      <c r="B2859" s="337"/>
      <c r="C2859" s="437" t="s">
        <v>1118</v>
      </c>
      <c r="D2859" s="48"/>
      <c r="H2859" s="50"/>
      <c r="I2859" s="51"/>
    </row>
    <row r="2860" spans="2:9" s="32" customFormat="1" ht="15">
      <c r="B2860" s="337"/>
      <c r="C2860" s="126">
        <v>0.001</v>
      </c>
      <c r="D2860" s="48" t="s">
        <v>50</v>
      </c>
      <c r="E2860" s="32" t="s">
        <v>1068</v>
      </c>
      <c r="H2860" s="50">
        <f>+'daftar harga bahan'!F489</f>
        <v>15100</v>
      </c>
      <c r="I2860" s="51">
        <f>+C2860*H2860</f>
        <v>15.1</v>
      </c>
    </row>
    <row r="2861" spans="2:9" s="32" customFormat="1" ht="15">
      <c r="B2861" s="337"/>
      <c r="C2861" s="126"/>
      <c r="D2861" s="48"/>
      <c r="H2861" s="431" t="s">
        <v>1119</v>
      </c>
      <c r="I2861" s="139">
        <f>SUM(I2860)</f>
        <v>15.1</v>
      </c>
    </row>
    <row r="2862" spans="2:9" s="32" customFormat="1" ht="5.25" customHeight="1">
      <c r="B2862" s="337"/>
      <c r="C2862" s="126"/>
      <c r="D2862" s="48"/>
      <c r="H2862" s="431"/>
      <c r="I2862" s="51"/>
    </row>
    <row r="2863" spans="2:10" s="32" customFormat="1" ht="18" customHeight="1">
      <c r="B2863" s="337"/>
      <c r="C2863" s="126"/>
      <c r="D2863" s="48"/>
      <c r="H2863" s="431" t="s">
        <v>1120</v>
      </c>
      <c r="I2863" s="432">
        <f>ROUNDDOWN(J2863,)</f>
        <v>8187</v>
      </c>
      <c r="J2863" s="139">
        <f>SUM(I2851:I2861)/2</f>
        <v>8187.1</v>
      </c>
    </row>
    <row r="2864" spans="2:9" s="32" customFormat="1" ht="5.25" customHeight="1">
      <c r="B2864" s="337"/>
      <c r="C2864" s="126"/>
      <c r="I2864" s="51"/>
    </row>
    <row r="2865" spans="2:8" s="32" customFormat="1" ht="15">
      <c r="B2865" s="337" t="s">
        <v>628</v>
      </c>
      <c r="C2865" s="149"/>
      <c r="D2865" s="39"/>
      <c r="E2865" s="44" t="s">
        <v>1485</v>
      </c>
      <c r="H2865" s="40"/>
    </row>
    <row r="2866" spans="2:8" s="32" customFormat="1" ht="15">
      <c r="B2866" s="337"/>
      <c r="C2866" s="362" t="s">
        <v>1404</v>
      </c>
      <c r="D2866" s="39"/>
      <c r="E2866" s="44"/>
      <c r="H2866" s="40"/>
    </row>
    <row r="2867" spans="2:9" s="32" customFormat="1" ht="15">
      <c r="B2867" s="337"/>
      <c r="C2867" s="126">
        <v>0.12</v>
      </c>
      <c r="D2867" s="48" t="s">
        <v>1064</v>
      </c>
      <c r="E2867" s="32" t="s">
        <v>1063</v>
      </c>
      <c r="H2867" s="50">
        <f>H2851</f>
        <v>16320</v>
      </c>
      <c r="I2867" s="51">
        <f>+C2867*H2867</f>
        <v>1958.3999999999999</v>
      </c>
    </row>
    <row r="2868" spans="2:9" s="32" customFormat="1" ht="15">
      <c r="B2868" s="337"/>
      <c r="C2868" s="126">
        <v>0.02</v>
      </c>
      <c r="D2868" s="48" t="s">
        <v>1064</v>
      </c>
      <c r="E2868" s="32" t="s">
        <v>1066</v>
      </c>
      <c r="H2868" s="50">
        <f>H2852</f>
        <v>11280</v>
      </c>
      <c r="I2868" s="51">
        <f>+C2868*H2868</f>
        <v>225.6</v>
      </c>
    </row>
    <row r="2869" spans="2:9" s="32" customFormat="1" ht="15">
      <c r="B2869" s="337"/>
      <c r="C2869" s="126"/>
      <c r="H2869" s="431" t="s">
        <v>1115</v>
      </c>
      <c r="I2869" s="139">
        <f>SUM(I2867:I2868)</f>
        <v>2184</v>
      </c>
    </row>
    <row r="2870" spans="2:9" s="32" customFormat="1" ht="15">
      <c r="B2870" s="337"/>
      <c r="C2870" s="437" t="s">
        <v>1116</v>
      </c>
      <c r="H2870" s="154"/>
      <c r="I2870" s="51"/>
    </row>
    <row r="2871" spans="2:9" s="32" customFormat="1" ht="15">
      <c r="B2871" s="337"/>
      <c r="C2871" s="126">
        <v>0.17</v>
      </c>
      <c r="D2871" s="48" t="s">
        <v>547</v>
      </c>
      <c r="E2871" s="32" t="s">
        <v>1067</v>
      </c>
      <c r="H2871" s="50">
        <f>H2855</f>
        <v>51000</v>
      </c>
      <c r="I2871" s="51">
        <f>+C2871*H2871</f>
        <v>8670</v>
      </c>
    </row>
    <row r="2872" spans="2:9" s="32" customFormat="1" ht="15">
      <c r="B2872" s="337"/>
      <c r="C2872" s="126">
        <v>0.07</v>
      </c>
      <c r="D2872" s="48" t="s">
        <v>547</v>
      </c>
      <c r="E2872" s="32" t="s">
        <v>549</v>
      </c>
      <c r="H2872" s="50">
        <f>H2856</f>
        <v>36000</v>
      </c>
      <c r="I2872" s="51">
        <f>+C2872*H2872</f>
        <v>2520.0000000000005</v>
      </c>
    </row>
    <row r="2873" spans="2:9" s="32" customFormat="1" ht="15">
      <c r="B2873" s="337"/>
      <c r="C2873" s="126">
        <v>0.01</v>
      </c>
      <c r="D2873" s="48" t="s">
        <v>547</v>
      </c>
      <c r="E2873" s="32" t="s">
        <v>551</v>
      </c>
      <c r="H2873" s="50">
        <f>H2857</f>
        <v>48000</v>
      </c>
      <c r="I2873" s="51">
        <f>+C2873*H2873</f>
        <v>480</v>
      </c>
    </row>
    <row r="2874" spans="2:9" s="32" customFormat="1" ht="15">
      <c r="B2874" s="337"/>
      <c r="C2874" s="126"/>
      <c r="D2874" s="48"/>
      <c r="H2874" s="431" t="s">
        <v>1117</v>
      </c>
      <c r="I2874" s="139">
        <f>SUM(I2871:I2873)</f>
        <v>11670</v>
      </c>
    </row>
    <row r="2875" spans="2:9" s="32" customFormat="1" ht="15">
      <c r="B2875" s="337"/>
      <c r="C2875" s="437" t="s">
        <v>1118</v>
      </c>
      <c r="D2875" s="48"/>
      <c r="H2875" s="50"/>
      <c r="I2875" s="51"/>
    </row>
    <row r="2876" spans="2:9" s="32" customFormat="1" ht="15">
      <c r="B2876" s="337"/>
      <c r="C2876" s="126">
        <v>0.002</v>
      </c>
      <c r="D2876" s="48" t="s">
        <v>50</v>
      </c>
      <c r="E2876" s="32" t="s">
        <v>1068</v>
      </c>
      <c r="H2876" s="50">
        <f>H2860</f>
        <v>15100</v>
      </c>
      <c r="I2876" s="51">
        <f>+C2876*H2876</f>
        <v>30.2</v>
      </c>
    </row>
    <row r="2877" spans="2:9" s="32" customFormat="1" ht="15">
      <c r="B2877" s="337"/>
      <c r="C2877" s="126"/>
      <c r="D2877" s="48"/>
      <c r="H2877" s="431" t="s">
        <v>1119</v>
      </c>
      <c r="I2877" s="139">
        <f>SUM(I2876)</f>
        <v>30.2</v>
      </c>
    </row>
    <row r="2878" spans="2:9" s="32" customFormat="1" ht="3.75" customHeight="1">
      <c r="B2878" s="337"/>
      <c r="C2878" s="126"/>
      <c r="D2878" s="48"/>
      <c r="H2878" s="431"/>
      <c r="I2878" s="51"/>
    </row>
    <row r="2879" spans="2:10" s="32" customFormat="1" ht="15">
      <c r="B2879" s="337"/>
      <c r="C2879" s="126"/>
      <c r="D2879" s="48"/>
      <c r="H2879" s="431" t="s">
        <v>1120</v>
      </c>
      <c r="I2879" s="432">
        <f>ROUNDDOWN(J2879,)</f>
        <v>13884</v>
      </c>
      <c r="J2879" s="139">
        <f>SUM(I2867:I2877)/2</f>
        <v>13884.2</v>
      </c>
    </row>
    <row r="2880" spans="2:9" s="32" customFormat="1" ht="6" customHeight="1">
      <c r="B2880" s="337"/>
      <c r="C2880" s="126"/>
      <c r="D2880" s="48"/>
      <c r="H2880" s="50"/>
      <c r="I2880" s="51"/>
    </row>
    <row r="2881" spans="2:8" s="32" customFormat="1" ht="15">
      <c r="B2881" s="337" t="s">
        <v>629</v>
      </c>
      <c r="C2881" s="149"/>
      <c r="D2881" s="39"/>
      <c r="E2881" s="44" t="s">
        <v>1486</v>
      </c>
      <c r="H2881" s="40"/>
    </row>
    <row r="2882" spans="2:9" s="32" customFormat="1" ht="15">
      <c r="B2882" s="337"/>
      <c r="C2882" s="362" t="s">
        <v>1404</v>
      </c>
      <c r="D2882" s="39"/>
      <c r="E2882" s="44"/>
      <c r="H2882" s="40"/>
      <c r="I2882" s="49"/>
    </row>
    <row r="2883" spans="2:9" s="32" customFormat="1" ht="15">
      <c r="B2883" s="337"/>
      <c r="C2883" s="126">
        <v>0.2</v>
      </c>
      <c r="D2883" s="48" t="s">
        <v>1064</v>
      </c>
      <c r="E2883" s="32" t="s">
        <v>1063</v>
      </c>
      <c r="H2883" s="50">
        <f>+H2867</f>
        <v>16320</v>
      </c>
      <c r="I2883" s="51">
        <f>+C2883*H2883</f>
        <v>3264</v>
      </c>
    </row>
    <row r="2884" spans="2:9" s="32" customFormat="1" ht="15">
      <c r="B2884" s="337"/>
      <c r="C2884" s="126">
        <v>0.1</v>
      </c>
      <c r="D2884" s="48" t="s">
        <v>1064</v>
      </c>
      <c r="E2884" s="32" t="s">
        <v>1066</v>
      </c>
      <c r="H2884" s="50">
        <f>+H2868</f>
        <v>11280</v>
      </c>
      <c r="I2884" s="51">
        <f>+C2884*H2884</f>
        <v>1128</v>
      </c>
    </row>
    <row r="2885" spans="2:9" s="32" customFormat="1" ht="15">
      <c r="B2885" s="337"/>
      <c r="C2885" s="126"/>
      <c r="H2885" s="431" t="s">
        <v>1115</v>
      </c>
      <c r="I2885" s="139">
        <f>SUM(I2883:I2884)</f>
        <v>4392</v>
      </c>
    </row>
    <row r="2886" spans="2:9" s="32" customFormat="1" ht="15">
      <c r="B2886" s="337"/>
      <c r="C2886" s="437" t="s">
        <v>1116</v>
      </c>
      <c r="H2886" s="154"/>
      <c r="I2886" s="51"/>
    </row>
    <row r="2887" spans="2:9" s="32" customFormat="1" ht="15">
      <c r="B2887" s="337"/>
      <c r="C2887" s="126">
        <v>0.065</v>
      </c>
      <c r="D2887" s="48" t="s">
        <v>547</v>
      </c>
      <c r="E2887" s="32" t="s">
        <v>1067</v>
      </c>
      <c r="H2887" s="50">
        <f>+H2871</f>
        <v>51000</v>
      </c>
      <c r="I2887" s="51">
        <f>+C2887*H2887</f>
        <v>3315</v>
      </c>
    </row>
    <row r="2888" spans="2:9" s="32" customFormat="1" ht="15">
      <c r="B2888" s="337"/>
      <c r="C2888" s="126">
        <v>0.195</v>
      </c>
      <c r="D2888" s="48" t="s">
        <v>547</v>
      </c>
      <c r="E2888" s="32" t="s">
        <v>549</v>
      </c>
      <c r="H2888" s="50">
        <f>+H2872</f>
        <v>36000</v>
      </c>
      <c r="I2888" s="51">
        <f>+C2888*H2888</f>
        <v>7020</v>
      </c>
    </row>
    <row r="2889" spans="2:9" s="32" customFormat="1" ht="15">
      <c r="B2889" s="337"/>
      <c r="C2889" s="126">
        <v>0.009</v>
      </c>
      <c r="D2889" s="48" t="s">
        <v>547</v>
      </c>
      <c r="E2889" s="32" t="s">
        <v>551</v>
      </c>
      <c r="H2889" s="50">
        <f>+H2873</f>
        <v>48000</v>
      </c>
      <c r="I2889" s="51">
        <f>+C2889*H2889</f>
        <v>431.99999999999994</v>
      </c>
    </row>
    <row r="2890" spans="2:9" s="32" customFormat="1" ht="15">
      <c r="B2890" s="337"/>
      <c r="C2890" s="126"/>
      <c r="D2890" s="48"/>
      <c r="H2890" s="431" t="s">
        <v>1117</v>
      </c>
      <c r="I2890" s="139">
        <f>SUM(I2887:I2889)</f>
        <v>10767</v>
      </c>
    </row>
    <row r="2891" spans="2:9" s="32" customFormat="1" ht="15">
      <c r="B2891" s="337"/>
      <c r="C2891" s="437" t="s">
        <v>1118</v>
      </c>
      <c r="D2891" s="48"/>
      <c r="H2891" s="50"/>
      <c r="I2891" s="51"/>
    </row>
    <row r="2892" spans="2:9" s="32" customFormat="1" ht="15">
      <c r="B2892" s="337"/>
      <c r="C2892" s="126">
        <v>0.025</v>
      </c>
      <c r="D2892" s="48" t="s">
        <v>50</v>
      </c>
      <c r="E2892" s="32" t="s">
        <v>1068</v>
      </c>
      <c r="H2892" s="50">
        <f>+H2876</f>
        <v>15100</v>
      </c>
      <c r="I2892" s="51">
        <f>+C2892*H2892</f>
        <v>377.5</v>
      </c>
    </row>
    <row r="2893" spans="2:9" s="32" customFormat="1" ht="15">
      <c r="B2893" s="337"/>
      <c r="C2893" s="126"/>
      <c r="D2893" s="48"/>
      <c r="H2893" s="431" t="s">
        <v>1119</v>
      </c>
      <c r="I2893" s="139">
        <f>SUM(I2892)</f>
        <v>377.5</v>
      </c>
    </row>
    <row r="2894" spans="2:9" s="32" customFormat="1" ht="5.25" customHeight="1">
      <c r="B2894" s="337"/>
      <c r="C2894" s="126"/>
      <c r="D2894" s="48"/>
      <c r="H2894" s="431"/>
      <c r="I2894" s="51"/>
    </row>
    <row r="2895" spans="2:10" s="32" customFormat="1" ht="15">
      <c r="B2895" s="337"/>
      <c r="C2895" s="126"/>
      <c r="D2895" s="48"/>
      <c r="H2895" s="431" t="s">
        <v>1120</v>
      </c>
      <c r="I2895" s="432">
        <f>ROUNDDOWN(J2895,)</f>
        <v>15536</v>
      </c>
      <c r="J2895" s="139">
        <f>SUM(I2883:I2893)/2</f>
        <v>15536.5</v>
      </c>
    </row>
    <row r="2896" spans="2:9" s="32" customFormat="1" ht="4.5" customHeight="1">
      <c r="B2896" s="337"/>
      <c r="C2896" s="126"/>
      <c r="D2896" s="48"/>
      <c r="H2896" s="50"/>
      <c r="I2896" s="51"/>
    </row>
    <row r="2897" spans="2:9" s="32" customFormat="1" ht="15">
      <c r="B2897" s="337" t="s">
        <v>630</v>
      </c>
      <c r="C2897" s="149"/>
      <c r="D2897" s="39"/>
      <c r="E2897" s="44" t="s">
        <v>1487</v>
      </c>
      <c r="H2897" s="40"/>
      <c r="I2897" s="51"/>
    </row>
    <row r="2898" spans="2:9" s="32" customFormat="1" ht="15">
      <c r="B2898" s="337"/>
      <c r="C2898" s="362" t="s">
        <v>1404</v>
      </c>
      <c r="D2898" s="39"/>
      <c r="E2898" s="44"/>
      <c r="H2898" s="40"/>
      <c r="I2898" s="49"/>
    </row>
    <row r="2899" spans="2:9" s="32" customFormat="1" ht="15">
      <c r="B2899" s="337"/>
      <c r="C2899" s="126">
        <v>0.12</v>
      </c>
      <c r="D2899" s="48" t="s">
        <v>1064</v>
      </c>
      <c r="E2899" s="32" t="s">
        <v>1063</v>
      </c>
      <c r="H2899" s="50">
        <f>+H2867</f>
        <v>16320</v>
      </c>
      <c r="I2899" s="51">
        <f>+C2899*H2899</f>
        <v>1958.3999999999999</v>
      </c>
    </row>
    <row r="2900" spans="2:9" s="32" customFormat="1" ht="15">
      <c r="B2900" s="337"/>
      <c r="C2900" s="126">
        <v>0.03</v>
      </c>
      <c r="D2900" s="48" t="s">
        <v>1064</v>
      </c>
      <c r="E2900" s="32" t="s">
        <v>1066</v>
      </c>
      <c r="H2900" s="50">
        <f>+H2868</f>
        <v>11280</v>
      </c>
      <c r="I2900" s="51">
        <f>+C2900*H2900</f>
        <v>338.4</v>
      </c>
    </row>
    <row r="2901" spans="2:9" s="32" customFormat="1" ht="15">
      <c r="B2901" s="337"/>
      <c r="C2901" s="126"/>
      <c r="H2901" s="431" t="s">
        <v>1115</v>
      </c>
      <c r="I2901" s="139">
        <f>SUM(I2899:I2900)</f>
        <v>2296.7999999999997</v>
      </c>
    </row>
    <row r="2902" spans="2:9" s="32" customFormat="1" ht="15">
      <c r="B2902" s="337"/>
      <c r="C2902" s="437" t="s">
        <v>1116</v>
      </c>
      <c r="H2902" s="154"/>
      <c r="I2902" s="51"/>
    </row>
    <row r="2903" spans="2:9" s="32" customFormat="1" ht="15">
      <c r="B2903" s="337"/>
      <c r="C2903" s="126">
        <v>0.2</v>
      </c>
      <c r="D2903" s="48" t="s">
        <v>547</v>
      </c>
      <c r="E2903" s="32" t="s">
        <v>1067</v>
      </c>
      <c r="H2903" s="50">
        <f>+H2871</f>
        <v>51000</v>
      </c>
      <c r="I2903" s="51">
        <f>+C2903*H2903</f>
        <v>10200</v>
      </c>
    </row>
    <row r="2904" spans="2:9" s="32" customFormat="1" ht="15">
      <c r="B2904" s="337"/>
      <c r="C2904" s="126">
        <v>0.09</v>
      </c>
      <c r="D2904" s="48" t="s">
        <v>547</v>
      </c>
      <c r="E2904" s="32" t="s">
        <v>549</v>
      </c>
      <c r="H2904" s="50">
        <f>+H2872</f>
        <v>36000</v>
      </c>
      <c r="I2904" s="51">
        <f>+C2904*H2904</f>
        <v>3240</v>
      </c>
    </row>
    <row r="2905" spans="2:9" s="32" customFormat="1" ht="15">
      <c r="B2905" s="337"/>
      <c r="C2905" s="126">
        <v>0.015</v>
      </c>
      <c r="D2905" s="48" t="s">
        <v>547</v>
      </c>
      <c r="E2905" s="32" t="s">
        <v>551</v>
      </c>
      <c r="H2905" s="50">
        <f>+H2873</f>
        <v>48000</v>
      </c>
      <c r="I2905" s="51">
        <f>+C2905*H2905</f>
        <v>720</v>
      </c>
    </row>
    <row r="2906" spans="2:9" s="32" customFormat="1" ht="15">
      <c r="B2906" s="337"/>
      <c r="C2906" s="126"/>
      <c r="D2906" s="48"/>
      <c r="H2906" s="431" t="s">
        <v>1117</v>
      </c>
      <c r="I2906" s="139">
        <f>SUM(I2903:I2905)</f>
        <v>14160</v>
      </c>
    </row>
    <row r="2907" spans="2:9" s="32" customFormat="1" ht="15">
      <c r="B2907" s="337"/>
      <c r="C2907" s="437" t="s">
        <v>1118</v>
      </c>
      <c r="D2907" s="48"/>
      <c r="H2907" s="50"/>
      <c r="I2907" s="51"/>
    </row>
    <row r="2908" spans="2:9" s="32" customFormat="1" ht="15">
      <c r="B2908" s="337"/>
      <c r="C2908" s="126">
        <v>0.003</v>
      </c>
      <c r="D2908" s="48" t="s">
        <v>50</v>
      </c>
      <c r="E2908" s="32" t="s">
        <v>1068</v>
      </c>
      <c r="H2908" s="50">
        <f>+H2876</f>
        <v>15100</v>
      </c>
      <c r="I2908" s="51">
        <f>+C2908*H2908</f>
        <v>45.300000000000004</v>
      </c>
    </row>
    <row r="2909" spans="2:9" s="32" customFormat="1" ht="15">
      <c r="B2909" s="337"/>
      <c r="C2909" s="126"/>
      <c r="D2909" s="48"/>
      <c r="H2909" s="431" t="s">
        <v>1119</v>
      </c>
      <c r="I2909" s="139">
        <f>SUM(I2908)</f>
        <v>45.300000000000004</v>
      </c>
    </row>
    <row r="2910" spans="2:9" s="32" customFormat="1" ht="4.5" customHeight="1">
      <c r="B2910" s="337"/>
      <c r="C2910" s="126"/>
      <c r="D2910" s="48"/>
      <c r="H2910" s="431"/>
      <c r="I2910" s="51"/>
    </row>
    <row r="2911" spans="2:10" s="32" customFormat="1" ht="15">
      <c r="B2911" s="337"/>
      <c r="C2911" s="126"/>
      <c r="D2911" s="48"/>
      <c r="H2911" s="431" t="s">
        <v>1120</v>
      </c>
      <c r="I2911" s="432">
        <f>ROUNDDOWN(J2911,)</f>
        <v>16502</v>
      </c>
      <c r="J2911" s="139">
        <f>SUM(I2899:I2909)/2</f>
        <v>16502.100000000002</v>
      </c>
    </row>
    <row r="2912" spans="2:9" s="32" customFormat="1" ht="4.5" customHeight="1">
      <c r="B2912" s="337"/>
      <c r="C2912" s="126"/>
      <c r="D2912" s="48"/>
      <c r="H2912" s="50"/>
      <c r="I2912" s="51"/>
    </row>
    <row r="2913" spans="2:9" s="32" customFormat="1" ht="8.25" customHeight="1">
      <c r="B2913" s="337"/>
      <c r="C2913" s="149"/>
      <c r="D2913" s="39"/>
      <c r="E2913" s="44"/>
      <c r="H2913" s="40"/>
      <c r="I2913" s="51"/>
    </row>
    <row r="2914" spans="2:9" s="32" customFormat="1" ht="15">
      <c r="B2914" s="337" t="s">
        <v>631</v>
      </c>
      <c r="C2914" s="149"/>
      <c r="D2914" s="39"/>
      <c r="E2914" s="44" t="s">
        <v>1070</v>
      </c>
      <c r="H2914" s="40"/>
      <c r="I2914" s="51"/>
    </row>
    <row r="2915" spans="2:9" s="32" customFormat="1" ht="15">
      <c r="B2915" s="337"/>
      <c r="C2915" s="362" t="s">
        <v>1404</v>
      </c>
      <c r="D2915" s="39"/>
      <c r="E2915" s="44"/>
      <c r="H2915" s="40"/>
      <c r="I2915" s="49"/>
    </row>
    <row r="2916" spans="2:9" s="32" customFormat="1" ht="15">
      <c r="B2916" s="337"/>
      <c r="C2916" s="126">
        <v>0.4</v>
      </c>
      <c r="D2916" s="48" t="s">
        <v>1064</v>
      </c>
      <c r="E2916" s="32" t="s">
        <v>1063</v>
      </c>
      <c r="H2916" s="50">
        <f>H2899</f>
        <v>16320</v>
      </c>
      <c r="I2916" s="51">
        <f>+C2916*H2916</f>
        <v>6528</v>
      </c>
    </row>
    <row r="2917" spans="2:9" s="32" customFormat="1" ht="15">
      <c r="B2917" s="337"/>
      <c r="C2917" s="126">
        <v>0.111</v>
      </c>
      <c r="D2917" s="48" t="s">
        <v>1064</v>
      </c>
      <c r="E2917" s="32" t="s">
        <v>1065</v>
      </c>
      <c r="H2917" s="50">
        <f>I297</f>
        <v>92880</v>
      </c>
      <c r="I2917" s="51">
        <f>+C2917*H2917</f>
        <v>10309.68</v>
      </c>
    </row>
    <row r="2918" spans="2:9" s="32" customFormat="1" ht="15">
      <c r="B2918" s="337"/>
      <c r="C2918" s="126">
        <v>0.28</v>
      </c>
      <c r="D2918" s="48" t="s">
        <v>1064</v>
      </c>
      <c r="E2918" s="32" t="s">
        <v>1066</v>
      </c>
      <c r="H2918" s="50">
        <f>H2900</f>
        <v>11280</v>
      </c>
      <c r="I2918" s="51">
        <f>+C2918*H2918</f>
        <v>3158.4</v>
      </c>
    </row>
    <row r="2919" spans="2:9" s="32" customFormat="1" ht="15">
      <c r="B2919" s="337"/>
      <c r="C2919" s="126"/>
      <c r="H2919" s="431" t="s">
        <v>1115</v>
      </c>
      <c r="I2919" s="139">
        <f>SUM(I2916:I2918)</f>
        <v>19996.08</v>
      </c>
    </row>
    <row r="2920" spans="2:9" s="32" customFormat="1" ht="15">
      <c r="B2920" s="337"/>
      <c r="C2920" s="437" t="s">
        <v>1118</v>
      </c>
      <c r="H2920" s="154"/>
      <c r="I2920" s="51"/>
    </row>
    <row r="2921" spans="2:9" s="32" customFormat="1" ht="15">
      <c r="B2921" s="337"/>
      <c r="C2921" s="126">
        <v>0.05</v>
      </c>
      <c r="D2921" s="48" t="s">
        <v>50</v>
      </c>
      <c r="E2921" s="32" t="s">
        <v>1068</v>
      </c>
      <c r="H2921" s="50">
        <f>H2908</f>
        <v>15100</v>
      </c>
      <c r="I2921" s="51">
        <f>+C2921*H2921</f>
        <v>755</v>
      </c>
    </row>
    <row r="2922" spans="2:9" s="32" customFormat="1" ht="15">
      <c r="B2922" s="337"/>
      <c r="C2922" s="126"/>
      <c r="D2922" s="48"/>
      <c r="H2922" s="431" t="s">
        <v>1119</v>
      </c>
      <c r="I2922" s="139">
        <f>SUM(I2921)</f>
        <v>755</v>
      </c>
    </row>
    <row r="2923" spans="2:9" s="32" customFormat="1" ht="15">
      <c r="B2923" s="337"/>
      <c r="C2923" s="437" t="s">
        <v>1116</v>
      </c>
      <c r="D2923" s="48"/>
      <c r="H2923" s="50"/>
      <c r="I2923" s="51"/>
    </row>
    <row r="2924" spans="2:9" s="32" customFormat="1" ht="15">
      <c r="B2924" s="337"/>
      <c r="C2924" s="126">
        <v>0.255</v>
      </c>
      <c r="D2924" s="48" t="s">
        <v>547</v>
      </c>
      <c r="E2924" s="32" t="s">
        <v>549</v>
      </c>
      <c r="H2924" s="50">
        <f>H2904</f>
        <v>36000</v>
      </c>
      <c r="I2924" s="51">
        <f>+C2924*H2924</f>
        <v>9180</v>
      </c>
    </row>
    <row r="2925" spans="2:9" s="32" customFormat="1" ht="15">
      <c r="B2925" s="337"/>
      <c r="C2925" s="126">
        <v>0.008</v>
      </c>
      <c r="D2925" s="48" t="s">
        <v>547</v>
      </c>
      <c r="E2925" s="32" t="s">
        <v>550</v>
      </c>
      <c r="H2925" s="50">
        <f>'Daft.Upah'!F32</f>
        <v>54000</v>
      </c>
      <c r="I2925" s="51">
        <f>+C2925*H2925</f>
        <v>432</v>
      </c>
    </row>
    <row r="2926" spans="2:9" s="32" customFormat="1" ht="15">
      <c r="B2926" s="337"/>
      <c r="C2926" s="126">
        <v>0.085</v>
      </c>
      <c r="D2926" s="48" t="s">
        <v>547</v>
      </c>
      <c r="E2926" s="32" t="s">
        <v>260</v>
      </c>
      <c r="H2926" s="50">
        <f>H2903</f>
        <v>51000</v>
      </c>
      <c r="I2926" s="51">
        <f>+C2926*H2926</f>
        <v>4335</v>
      </c>
    </row>
    <row r="2927" spans="2:9" s="32" customFormat="1" ht="15">
      <c r="B2927" s="337"/>
      <c r="C2927" s="126">
        <v>0.012</v>
      </c>
      <c r="D2927" s="48" t="s">
        <v>547</v>
      </c>
      <c r="E2927" s="32" t="s">
        <v>551</v>
      </c>
      <c r="H2927" s="50">
        <f>H2905</f>
        <v>48000</v>
      </c>
      <c r="I2927" s="51">
        <f>+C2927*H2927</f>
        <v>576</v>
      </c>
    </row>
    <row r="2928" spans="2:9" s="32" customFormat="1" ht="15">
      <c r="B2928" s="337"/>
      <c r="C2928" s="126"/>
      <c r="D2928" s="48"/>
      <c r="H2928" s="431" t="s">
        <v>1117</v>
      </c>
      <c r="I2928" s="139">
        <f>SUM(I2924:I2927)</f>
        <v>14523</v>
      </c>
    </row>
    <row r="2929" spans="2:9" s="32" customFormat="1" ht="5.25" customHeight="1">
      <c r="B2929" s="337"/>
      <c r="C2929" s="126"/>
      <c r="D2929" s="48"/>
      <c r="H2929" s="431"/>
      <c r="I2929" s="51"/>
    </row>
    <row r="2930" spans="2:10" s="32" customFormat="1" ht="15">
      <c r="B2930" s="337"/>
      <c r="C2930" s="126"/>
      <c r="D2930" s="48"/>
      <c r="H2930" s="431" t="s">
        <v>1120</v>
      </c>
      <c r="I2930" s="432">
        <f>ROUNDDOWN(J2930,)</f>
        <v>35274</v>
      </c>
      <c r="J2930" s="139">
        <f>SUM(I2916:I2928)/2</f>
        <v>35274.08</v>
      </c>
    </row>
    <row r="2931" spans="2:9" s="32" customFormat="1" ht="6" customHeight="1">
      <c r="B2931" s="337"/>
      <c r="C2931" s="126"/>
      <c r="D2931" s="48"/>
      <c r="H2931" s="50"/>
      <c r="I2931" s="51"/>
    </row>
    <row r="2932" spans="2:8" s="32" customFormat="1" ht="15">
      <c r="B2932" s="337" t="s">
        <v>632</v>
      </c>
      <c r="C2932" s="149"/>
      <c r="D2932" s="39"/>
      <c r="E2932" s="44" t="s">
        <v>1071</v>
      </c>
      <c r="H2932" s="40"/>
    </row>
    <row r="2933" spans="2:9" s="32" customFormat="1" ht="15">
      <c r="B2933" s="337"/>
      <c r="C2933" s="362" t="s">
        <v>1404</v>
      </c>
      <c r="D2933" s="39"/>
      <c r="E2933" s="44"/>
      <c r="H2933" s="40"/>
      <c r="I2933" s="49"/>
    </row>
    <row r="2934" spans="2:9" s="32" customFormat="1" ht="15">
      <c r="B2934" s="337"/>
      <c r="C2934" s="126">
        <v>0.56</v>
      </c>
      <c r="D2934" s="48" t="s">
        <v>1064</v>
      </c>
      <c r="E2934" s="32" t="s">
        <v>1063</v>
      </c>
      <c r="H2934" s="50">
        <f>+H2916</f>
        <v>16320</v>
      </c>
      <c r="I2934" s="51">
        <f>+C2934*H2934</f>
        <v>9139.2</v>
      </c>
    </row>
    <row r="2935" spans="2:9" s="32" customFormat="1" ht="15">
      <c r="B2935" s="337"/>
      <c r="C2935" s="126">
        <v>0.137</v>
      </c>
      <c r="D2935" s="48" t="s">
        <v>1064</v>
      </c>
      <c r="E2935" s="32" t="s">
        <v>1065</v>
      </c>
      <c r="H2935" s="50">
        <f>+H2917</f>
        <v>92880</v>
      </c>
      <c r="I2935" s="51">
        <f>+C2935*H2935</f>
        <v>12724.560000000001</v>
      </c>
    </row>
    <row r="2936" spans="2:9" s="32" customFormat="1" ht="15">
      <c r="B2936" s="337"/>
      <c r="C2936" s="126">
        <v>0.315</v>
      </c>
      <c r="D2936" s="48" t="s">
        <v>1064</v>
      </c>
      <c r="E2936" s="32" t="s">
        <v>1066</v>
      </c>
      <c r="H2936" s="50">
        <f>+H2918</f>
        <v>11280</v>
      </c>
      <c r="I2936" s="51">
        <f>+C2936*H2936</f>
        <v>3553.2</v>
      </c>
    </row>
    <row r="2937" spans="2:9" s="32" customFormat="1" ht="15">
      <c r="B2937" s="337"/>
      <c r="C2937" s="126"/>
      <c r="H2937" s="431" t="s">
        <v>1115</v>
      </c>
      <c r="I2937" s="139">
        <f>SUM(I2934:I2936)</f>
        <v>25416.960000000003</v>
      </c>
    </row>
    <row r="2938" spans="2:9" s="32" customFormat="1" ht="15">
      <c r="B2938" s="337"/>
      <c r="C2938" s="437" t="s">
        <v>1118</v>
      </c>
      <c r="H2938" s="154"/>
      <c r="I2938" s="51"/>
    </row>
    <row r="2939" spans="2:9" s="32" customFormat="1" ht="15">
      <c r="B2939" s="337"/>
      <c r="C2939" s="126">
        <v>0.075</v>
      </c>
      <c r="D2939" s="48" t="s">
        <v>50</v>
      </c>
      <c r="E2939" s="32" t="s">
        <v>1068</v>
      </c>
      <c r="H2939" s="50">
        <f>+H2921</f>
        <v>15100</v>
      </c>
      <c r="I2939" s="51">
        <f>+C2939*H2939</f>
        <v>1132.5</v>
      </c>
    </row>
    <row r="2940" spans="2:9" s="32" customFormat="1" ht="15">
      <c r="B2940" s="337"/>
      <c r="C2940" s="126"/>
      <c r="D2940" s="48"/>
      <c r="H2940" s="431" t="s">
        <v>1119</v>
      </c>
      <c r="I2940" s="139">
        <f>SUM(I2939)</f>
        <v>1132.5</v>
      </c>
    </row>
    <row r="2941" spans="2:9" s="32" customFormat="1" ht="15">
      <c r="B2941" s="337"/>
      <c r="C2941" s="437" t="s">
        <v>1116</v>
      </c>
      <c r="D2941" s="48"/>
      <c r="H2941" s="50"/>
      <c r="I2941" s="51"/>
    </row>
    <row r="2942" spans="2:9" s="32" customFormat="1" ht="15">
      <c r="B2942" s="337"/>
      <c r="C2942" s="126">
        <v>0.4</v>
      </c>
      <c r="D2942" s="48" t="s">
        <v>547</v>
      </c>
      <c r="E2942" s="32" t="s">
        <v>549</v>
      </c>
      <c r="H2942" s="50">
        <f>+H2924</f>
        <v>36000</v>
      </c>
      <c r="I2942" s="51">
        <f>+C2942*H2942</f>
        <v>14400</v>
      </c>
    </row>
    <row r="2943" spans="2:9" s="32" customFormat="1" ht="15">
      <c r="B2943" s="337"/>
      <c r="C2943" s="126">
        <v>0.03</v>
      </c>
      <c r="D2943" s="48" t="s">
        <v>547</v>
      </c>
      <c r="E2943" s="32" t="s">
        <v>550</v>
      </c>
      <c r="H2943" s="50">
        <f>+H2925</f>
        <v>54000</v>
      </c>
      <c r="I2943" s="51">
        <f>+C2943*H2943</f>
        <v>1620</v>
      </c>
    </row>
    <row r="2944" spans="2:9" s="32" customFormat="1" ht="15">
      <c r="B2944" s="337"/>
      <c r="C2944" s="126">
        <v>0.135</v>
      </c>
      <c r="D2944" s="48" t="s">
        <v>547</v>
      </c>
      <c r="E2944" s="32" t="s">
        <v>260</v>
      </c>
      <c r="H2944" s="50">
        <f>+H2926</f>
        <v>51000</v>
      </c>
      <c r="I2944" s="51">
        <f>+C2944*H2944</f>
        <v>6885</v>
      </c>
    </row>
    <row r="2945" spans="2:9" s="32" customFormat="1" ht="15">
      <c r="B2945" s="337"/>
      <c r="C2945" s="126">
        <v>0.02</v>
      </c>
      <c r="D2945" s="48" t="s">
        <v>547</v>
      </c>
      <c r="E2945" s="32" t="s">
        <v>551</v>
      </c>
      <c r="H2945" s="50">
        <f>+H2927</f>
        <v>48000</v>
      </c>
      <c r="I2945" s="51">
        <f>+C2945*H2945</f>
        <v>960</v>
      </c>
    </row>
    <row r="2946" spans="2:9" s="32" customFormat="1" ht="15">
      <c r="B2946" s="337"/>
      <c r="C2946" s="126"/>
      <c r="D2946" s="48"/>
      <c r="H2946" s="431" t="s">
        <v>1117</v>
      </c>
      <c r="I2946" s="139">
        <f>SUM(I2942:I2945)</f>
        <v>23865</v>
      </c>
    </row>
    <row r="2947" spans="2:9" s="32" customFormat="1" ht="6" customHeight="1">
      <c r="B2947" s="337"/>
      <c r="C2947" s="126"/>
      <c r="D2947" s="48"/>
      <c r="H2947" s="431"/>
      <c r="I2947" s="51"/>
    </row>
    <row r="2948" spans="2:10" s="32" customFormat="1" ht="15">
      <c r="B2948" s="337"/>
      <c r="C2948" s="126"/>
      <c r="D2948" s="48"/>
      <c r="H2948" s="431" t="s">
        <v>1120</v>
      </c>
      <c r="I2948" s="432">
        <f>ROUNDDOWN(J2948,)</f>
        <v>50414</v>
      </c>
      <c r="J2948" s="139">
        <f>SUM(I2934:I2946)/2</f>
        <v>50414.46000000001</v>
      </c>
    </row>
    <row r="2949" spans="2:9" s="32" customFormat="1" ht="5.25" customHeight="1">
      <c r="B2949" s="337"/>
      <c r="C2949" s="126"/>
      <c r="I2949" s="51"/>
    </row>
    <row r="2950" spans="2:6" s="32" customFormat="1" ht="15">
      <c r="B2950" s="337" t="s">
        <v>633</v>
      </c>
      <c r="C2950" s="126"/>
      <c r="E2950" s="44" t="s">
        <v>38</v>
      </c>
      <c r="F2950" s="51"/>
    </row>
    <row r="2951" spans="2:6" s="32" customFormat="1" ht="15">
      <c r="B2951" s="337"/>
      <c r="C2951" s="362" t="s">
        <v>1404</v>
      </c>
      <c r="E2951" s="44"/>
      <c r="F2951" s="51"/>
    </row>
    <row r="2952" spans="2:9" s="32" customFormat="1" ht="15">
      <c r="B2952" s="337"/>
      <c r="C2952" s="126">
        <v>1.01</v>
      </c>
      <c r="D2952" s="32" t="s">
        <v>915</v>
      </c>
      <c r="E2952" s="32" t="s">
        <v>155</v>
      </c>
      <c r="H2952" s="154">
        <f>'daftar harga bahan'!F441</f>
        <v>97500</v>
      </c>
      <c r="I2952" s="51">
        <f aca="true" t="shared" si="44" ref="I2952:I2962">C2952*H2952</f>
        <v>98475</v>
      </c>
    </row>
    <row r="2953" spans="2:9" s="32" customFormat="1" ht="15">
      <c r="B2953" s="337"/>
      <c r="C2953" s="126">
        <v>0.1</v>
      </c>
      <c r="D2953" s="32" t="s">
        <v>916</v>
      </c>
      <c r="E2953" s="32" t="s">
        <v>801</v>
      </c>
      <c r="H2953" s="154">
        <f>'daftar harga bahan'!F37</f>
        <v>230000</v>
      </c>
      <c r="I2953" s="51">
        <f t="shared" si="44"/>
        <v>23000</v>
      </c>
    </row>
    <row r="2954" spans="2:9" s="32" customFormat="1" ht="15">
      <c r="B2954" s="337"/>
      <c r="C2954" s="126"/>
      <c r="H2954" s="431" t="s">
        <v>1115</v>
      </c>
      <c r="I2954" s="139">
        <f>SUM(I2952:I2953)</f>
        <v>121475</v>
      </c>
    </row>
    <row r="2955" spans="2:9" s="32" customFormat="1" ht="15">
      <c r="B2955" s="337"/>
      <c r="C2955" s="437" t="s">
        <v>1116</v>
      </c>
      <c r="H2955" s="154"/>
      <c r="I2955" s="51"/>
    </row>
    <row r="2956" spans="2:9" s="32" customFormat="1" ht="15">
      <c r="B2956" s="337"/>
      <c r="C2956" s="126">
        <v>0.2</v>
      </c>
      <c r="D2956" s="32" t="s">
        <v>33</v>
      </c>
      <c r="E2956" s="32" t="s">
        <v>549</v>
      </c>
      <c r="H2956" s="154">
        <f>H2841</f>
        <v>36000</v>
      </c>
      <c r="I2956" s="51">
        <f t="shared" si="44"/>
        <v>7200</v>
      </c>
    </row>
    <row r="2957" spans="2:9" s="32" customFormat="1" ht="15">
      <c r="B2957" s="337"/>
      <c r="C2957" s="126">
        <v>0.3</v>
      </c>
      <c r="D2957" s="32" t="s">
        <v>33</v>
      </c>
      <c r="E2957" s="32" t="s">
        <v>785</v>
      </c>
      <c r="H2957" s="154">
        <f>'Daft.Upah'!F14</f>
        <v>51000</v>
      </c>
      <c r="I2957" s="51">
        <f t="shared" si="44"/>
        <v>15300</v>
      </c>
    </row>
    <row r="2958" spans="2:9" s="32" customFormat="1" ht="15">
      <c r="B2958" s="337"/>
      <c r="C2958" s="126">
        <v>0.03</v>
      </c>
      <c r="D2958" s="32" t="s">
        <v>33</v>
      </c>
      <c r="E2958" s="32" t="s">
        <v>97</v>
      </c>
      <c r="H2958" s="154">
        <f>'Daft.Upah'!F27</f>
        <v>54000</v>
      </c>
      <c r="I2958" s="51">
        <f t="shared" si="44"/>
        <v>1620</v>
      </c>
    </row>
    <row r="2959" spans="2:9" s="32" customFormat="1" ht="15">
      <c r="B2959" s="337"/>
      <c r="C2959" s="126">
        <v>0.025</v>
      </c>
      <c r="D2959" s="32" t="s">
        <v>33</v>
      </c>
      <c r="E2959" s="32" t="s">
        <v>229</v>
      </c>
      <c r="H2959" s="154">
        <f>H2844</f>
        <v>48000</v>
      </c>
      <c r="I2959" s="51">
        <f t="shared" si="44"/>
        <v>1200</v>
      </c>
    </row>
    <row r="2960" spans="2:9" s="32" customFormat="1" ht="15">
      <c r="B2960" s="337"/>
      <c r="C2960" s="126"/>
      <c r="H2960" s="431" t="s">
        <v>1117</v>
      </c>
      <c r="I2960" s="139">
        <f>SUM(I2956:I2959)</f>
        <v>25320</v>
      </c>
    </row>
    <row r="2961" spans="2:9" s="32" customFormat="1" ht="15">
      <c r="B2961" s="337"/>
      <c r="C2961" s="437" t="s">
        <v>1118</v>
      </c>
      <c r="H2961" s="154"/>
      <c r="I2961" s="51"/>
    </row>
    <row r="2962" spans="2:9" s="32" customFormat="1" ht="15">
      <c r="B2962" s="337"/>
      <c r="C2962" s="126">
        <v>0.05</v>
      </c>
      <c r="D2962" s="32" t="s">
        <v>50</v>
      </c>
      <c r="E2962" s="32" t="s">
        <v>39</v>
      </c>
      <c r="H2962" s="154">
        <f>H2939</f>
        <v>15100</v>
      </c>
      <c r="I2962" s="51">
        <f t="shared" si="44"/>
        <v>755</v>
      </c>
    </row>
    <row r="2963" spans="2:9" s="32" customFormat="1" ht="15">
      <c r="B2963" s="337"/>
      <c r="C2963" s="126"/>
      <c r="H2963" s="431" t="s">
        <v>1119</v>
      </c>
      <c r="I2963" s="139">
        <f>SUM(I2962)</f>
        <v>755</v>
      </c>
    </row>
    <row r="2964" spans="2:9" s="32" customFormat="1" ht="3.75" customHeight="1">
      <c r="B2964" s="337"/>
      <c r="C2964" s="126"/>
      <c r="H2964" s="154"/>
      <c r="I2964" s="51"/>
    </row>
    <row r="2965" spans="2:9" s="32" customFormat="1" ht="15">
      <c r="B2965" s="337"/>
      <c r="C2965" s="126"/>
      <c r="H2965" s="431" t="s">
        <v>1120</v>
      </c>
      <c r="I2965" s="139">
        <f>SUM(I2952:I2963)/2</f>
        <v>147550</v>
      </c>
    </row>
    <row r="2966" spans="2:9" s="32" customFormat="1" ht="6.75" customHeight="1">
      <c r="B2966" s="337"/>
      <c r="C2966" s="126"/>
      <c r="I2966" s="51"/>
    </row>
    <row r="2967" spans="2:5" s="32" customFormat="1" ht="15">
      <c r="B2967" s="337" t="s">
        <v>186</v>
      </c>
      <c r="C2967" s="126"/>
      <c r="E2967" s="44" t="s">
        <v>40</v>
      </c>
    </row>
    <row r="2968" spans="2:9" s="32" customFormat="1" ht="15">
      <c r="B2968" s="337"/>
      <c r="C2968" s="362" t="s">
        <v>1404</v>
      </c>
      <c r="E2968" s="44"/>
      <c r="I2968" s="49"/>
    </row>
    <row r="2969" spans="2:9" s="32" customFormat="1" ht="15">
      <c r="B2969" s="337"/>
      <c r="C2969" s="126">
        <v>1.01</v>
      </c>
      <c r="D2969" s="32" t="s">
        <v>915</v>
      </c>
      <c r="E2969" s="32" t="s">
        <v>1488</v>
      </c>
      <c r="H2969" s="154">
        <f>'daftar harga bahan'!F446</f>
        <v>62500</v>
      </c>
      <c r="I2969" s="51">
        <f aca="true" t="shared" si="45" ref="I2969:I2979">C2969*H2969</f>
        <v>63125</v>
      </c>
    </row>
    <row r="2970" spans="2:9" s="32" customFormat="1" ht="15">
      <c r="B2970" s="337"/>
      <c r="C2970" s="126">
        <v>0.1</v>
      </c>
      <c r="D2970" s="32" t="s">
        <v>916</v>
      </c>
      <c r="E2970" s="32" t="s">
        <v>801</v>
      </c>
      <c r="H2970" s="154">
        <f>H2953</f>
        <v>230000</v>
      </c>
      <c r="I2970" s="51">
        <f t="shared" si="45"/>
        <v>23000</v>
      </c>
    </row>
    <row r="2971" spans="2:9" s="32" customFormat="1" ht="15">
      <c r="B2971" s="337"/>
      <c r="C2971" s="126"/>
      <c r="H2971" s="431" t="s">
        <v>1115</v>
      </c>
      <c r="I2971" s="139">
        <f>SUM(I2969:I2970)</f>
        <v>86125</v>
      </c>
    </row>
    <row r="2972" spans="2:9" s="32" customFormat="1" ht="15">
      <c r="B2972" s="337"/>
      <c r="C2972" s="437" t="s">
        <v>1116</v>
      </c>
      <c r="H2972" s="154"/>
      <c r="I2972" s="51"/>
    </row>
    <row r="2973" spans="2:9" s="32" customFormat="1" ht="15">
      <c r="B2973" s="337"/>
      <c r="C2973" s="126">
        <v>0.2</v>
      </c>
      <c r="D2973" s="32" t="s">
        <v>33</v>
      </c>
      <c r="E2973" s="32" t="s">
        <v>549</v>
      </c>
      <c r="H2973" s="154">
        <f>H2956</f>
        <v>36000</v>
      </c>
      <c r="I2973" s="51">
        <f t="shared" si="45"/>
        <v>7200</v>
      </c>
    </row>
    <row r="2974" spans="2:9" s="32" customFormat="1" ht="15">
      <c r="B2974" s="337"/>
      <c r="C2974" s="126">
        <v>0.3</v>
      </c>
      <c r="D2974" s="32" t="s">
        <v>33</v>
      </c>
      <c r="E2974" s="32" t="s">
        <v>785</v>
      </c>
      <c r="H2974" s="154">
        <f>H2957</f>
        <v>51000</v>
      </c>
      <c r="I2974" s="51">
        <f t="shared" si="45"/>
        <v>15300</v>
      </c>
    </row>
    <row r="2975" spans="2:9" s="32" customFormat="1" ht="15">
      <c r="B2975" s="337"/>
      <c r="C2975" s="126">
        <v>0.03</v>
      </c>
      <c r="D2975" s="32" t="s">
        <v>33</v>
      </c>
      <c r="E2975" s="32" t="s">
        <v>97</v>
      </c>
      <c r="H2975" s="154">
        <f>H2958</f>
        <v>54000</v>
      </c>
      <c r="I2975" s="51">
        <f t="shared" si="45"/>
        <v>1620</v>
      </c>
    </row>
    <row r="2976" spans="2:9" s="32" customFormat="1" ht="15">
      <c r="B2976" s="337"/>
      <c r="C2976" s="126">
        <v>0.025</v>
      </c>
      <c r="D2976" s="32" t="s">
        <v>33</v>
      </c>
      <c r="E2976" s="32" t="s">
        <v>229</v>
      </c>
      <c r="H2976" s="154">
        <f>H2959</f>
        <v>48000</v>
      </c>
      <c r="I2976" s="51">
        <f t="shared" si="45"/>
        <v>1200</v>
      </c>
    </row>
    <row r="2977" spans="2:9" s="32" customFormat="1" ht="15">
      <c r="B2977" s="337"/>
      <c r="C2977" s="126"/>
      <c r="H2977" s="431" t="s">
        <v>1117</v>
      </c>
      <c r="I2977" s="139">
        <f>SUM(I2973:I2976)</f>
        <v>25320</v>
      </c>
    </row>
    <row r="2978" spans="2:9" s="32" customFormat="1" ht="15">
      <c r="B2978" s="337"/>
      <c r="C2978" s="437" t="s">
        <v>1118</v>
      </c>
      <c r="H2978" s="154"/>
      <c r="I2978" s="51"/>
    </row>
    <row r="2979" spans="2:9" s="32" customFormat="1" ht="15">
      <c r="B2979" s="337"/>
      <c r="C2979" s="126">
        <v>0.05</v>
      </c>
      <c r="D2979" s="32" t="s">
        <v>50</v>
      </c>
      <c r="E2979" s="32" t="s">
        <v>39</v>
      </c>
      <c r="H2979" s="154">
        <f>+H2962</f>
        <v>15100</v>
      </c>
      <c r="I2979" s="139">
        <f t="shared" si="45"/>
        <v>755</v>
      </c>
    </row>
    <row r="2980" spans="2:9" s="32" customFormat="1" ht="15">
      <c r="B2980" s="337"/>
      <c r="C2980" s="126"/>
      <c r="H2980" s="431" t="s">
        <v>1119</v>
      </c>
      <c r="I2980" s="139">
        <f>SUM(I2979)</f>
        <v>755</v>
      </c>
    </row>
    <row r="2981" spans="2:9" s="32" customFormat="1" ht="3.75" customHeight="1">
      <c r="B2981" s="337"/>
      <c r="C2981" s="126"/>
      <c r="H2981" s="154"/>
      <c r="I2981" s="51"/>
    </row>
    <row r="2982" spans="2:9" s="32" customFormat="1" ht="15">
      <c r="B2982" s="337"/>
      <c r="C2982" s="126"/>
      <c r="H2982" s="431" t="s">
        <v>1120</v>
      </c>
      <c r="I2982" s="139">
        <f>SUM(I2969:I2980)/2</f>
        <v>112200</v>
      </c>
    </row>
    <row r="2983" spans="2:9" s="32" customFormat="1" ht="4.5" customHeight="1">
      <c r="B2983" s="337"/>
      <c r="C2983" s="126"/>
      <c r="I2983" s="51"/>
    </row>
    <row r="2984" spans="2:5" s="32" customFormat="1" ht="15">
      <c r="B2984" s="337" t="s">
        <v>187</v>
      </c>
      <c r="C2984" s="126"/>
      <c r="E2984" s="44" t="s">
        <v>41</v>
      </c>
    </row>
    <row r="2985" spans="2:9" s="32" customFormat="1" ht="15">
      <c r="B2985" s="337"/>
      <c r="C2985" s="362" t="s">
        <v>1404</v>
      </c>
      <c r="I2985" s="49"/>
    </row>
    <row r="2986" spans="2:9" s="32" customFormat="1" ht="15">
      <c r="B2986" s="337"/>
      <c r="C2986" s="126">
        <v>1.01</v>
      </c>
      <c r="D2986" s="32" t="s">
        <v>915</v>
      </c>
      <c r="E2986" s="32" t="s">
        <v>156</v>
      </c>
      <c r="H2986" s="154">
        <f>'daftar harga bahan'!F443</f>
        <v>133000</v>
      </c>
      <c r="I2986" s="51">
        <f aca="true" t="shared" si="46" ref="I2986:I2996">C2986*H2986</f>
        <v>134330</v>
      </c>
    </row>
    <row r="2987" spans="2:9" s="32" customFormat="1" ht="15">
      <c r="B2987" s="337"/>
      <c r="C2987" s="126">
        <v>0.1</v>
      </c>
      <c r="D2987" s="32" t="s">
        <v>916</v>
      </c>
      <c r="E2987" s="32" t="s">
        <v>801</v>
      </c>
      <c r="H2987" s="154">
        <f>H2970</f>
        <v>230000</v>
      </c>
      <c r="I2987" s="51">
        <f t="shared" si="46"/>
        <v>23000</v>
      </c>
    </row>
    <row r="2988" spans="2:9" s="32" customFormat="1" ht="15">
      <c r="B2988" s="337"/>
      <c r="C2988" s="126"/>
      <c r="H2988" s="431" t="s">
        <v>1115</v>
      </c>
      <c r="I2988" s="139">
        <f>SUM(I2986:I2987)</f>
        <v>157330</v>
      </c>
    </row>
    <row r="2989" spans="2:9" s="32" customFormat="1" ht="15">
      <c r="B2989" s="337"/>
      <c r="C2989" s="437" t="s">
        <v>1116</v>
      </c>
      <c r="H2989" s="154"/>
      <c r="I2989" s="51"/>
    </row>
    <row r="2990" spans="2:9" s="32" customFormat="1" ht="15">
      <c r="B2990" s="337"/>
      <c r="C2990" s="126">
        <v>0.2</v>
      </c>
      <c r="D2990" s="32" t="s">
        <v>33</v>
      </c>
      <c r="E2990" s="32" t="s">
        <v>549</v>
      </c>
      <c r="H2990" s="154">
        <f>H2973</f>
        <v>36000</v>
      </c>
      <c r="I2990" s="51">
        <f t="shared" si="46"/>
        <v>7200</v>
      </c>
    </row>
    <row r="2991" spans="2:9" s="32" customFormat="1" ht="15">
      <c r="B2991" s="337"/>
      <c r="C2991" s="126">
        <v>0.3</v>
      </c>
      <c r="D2991" s="32" t="s">
        <v>33</v>
      </c>
      <c r="E2991" s="32" t="s">
        <v>785</v>
      </c>
      <c r="H2991" s="154">
        <f>H2974</f>
        <v>51000</v>
      </c>
      <c r="I2991" s="51">
        <f t="shared" si="46"/>
        <v>15300</v>
      </c>
    </row>
    <row r="2992" spans="2:9" s="32" customFormat="1" ht="15">
      <c r="B2992" s="337"/>
      <c r="C2992" s="126">
        <v>0.03</v>
      </c>
      <c r="D2992" s="32" t="s">
        <v>33</v>
      </c>
      <c r="E2992" s="32" t="s">
        <v>97</v>
      </c>
      <c r="H2992" s="154">
        <f>H2975</f>
        <v>54000</v>
      </c>
      <c r="I2992" s="51">
        <f t="shared" si="46"/>
        <v>1620</v>
      </c>
    </row>
    <row r="2993" spans="2:9" s="32" customFormat="1" ht="15">
      <c r="B2993" s="337"/>
      <c r="C2993" s="126">
        <v>0.025</v>
      </c>
      <c r="D2993" s="32" t="s">
        <v>33</v>
      </c>
      <c r="E2993" s="32" t="s">
        <v>229</v>
      </c>
      <c r="H2993" s="154">
        <f>H2976</f>
        <v>48000</v>
      </c>
      <c r="I2993" s="51">
        <f t="shared" si="46"/>
        <v>1200</v>
      </c>
    </row>
    <row r="2994" spans="2:9" s="32" customFormat="1" ht="15">
      <c r="B2994" s="337"/>
      <c r="C2994" s="126"/>
      <c r="H2994" s="431" t="s">
        <v>1117</v>
      </c>
      <c r="I2994" s="139">
        <f>SUM(I2990:I2993)</f>
        <v>25320</v>
      </c>
    </row>
    <row r="2995" spans="2:9" s="32" customFormat="1" ht="15">
      <c r="B2995" s="337"/>
      <c r="C2995" s="437" t="s">
        <v>1118</v>
      </c>
      <c r="H2995" s="154"/>
      <c r="I2995" s="51"/>
    </row>
    <row r="2996" spans="2:9" s="32" customFormat="1" ht="15">
      <c r="B2996" s="337"/>
      <c r="C2996" s="126">
        <v>0.05</v>
      </c>
      <c r="D2996" s="32" t="s">
        <v>50</v>
      </c>
      <c r="E2996" s="32" t="s">
        <v>39</v>
      </c>
      <c r="H2996" s="154">
        <f>+H2979</f>
        <v>15100</v>
      </c>
      <c r="I2996" s="51">
        <f t="shared" si="46"/>
        <v>755</v>
      </c>
    </row>
    <row r="2997" spans="2:9" s="32" customFormat="1" ht="15">
      <c r="B2997" s="337"/>
      <c r="C2997" s="126"/>
      <c r="H2997" s="431" t="s">
        <v>1119</v>
      </c>
      <c r="I2997" s="139">
        <f>SUM(I2996)</f>
        <v>755</v>
      </c>
    </row>
    <row r="2998" spans="2:9" s="32" customFormat="1" ht="4.5" customHeight="1">
      <c r="B2998" s="337"/>
      <c r="C2998" s="126"/>
      <c r="H2998" s="154"/>
      <c r="I2998" s="51"/>
    </row>
    <row r="2999" spans="2:9" s="32" customFormat="1" ht="15">
      <c r="B2999" s="337"/>
      <c r="C2999" s="126"/>
      <c r="H2999" s="431" t="s">
        <v>1120</v>
      </c>
      <c r="I2999" s="139">
        <f>SUM(I2986:I2997)/2</f>
        <v>183405</v>
      </c>
    </row>
    <row r="3000" spans="2:3" s="32" customFormat="1" ht="5.25" customHeight="1">
      <c r="B3000" s="337"/>
      <c r="C3000" s="150"/>
    </row>
    <row r="3001" spans="2:5" s="32" customFormat="1" ht="15">
      <c r="B3001" s="337" t="s">
        <v>188</v>
      </c>
      <c r="C3001" s="126"/>
      <c r="E3001" s="44" t="s">
        <v>42</v>
      </c>
    </row>
    <row r="3002" spans="2:9" s="32" customFormat="1" ht="15">
      <c r="B3002" s="337"/>
      <c r="C3002" s="362" t="s">
        <v>1404</v>
      </c>
      <c r="I3002" s="49"/>
    </row>
    <row r="3003" spans="2:9" s="32" customFormat="1" ht="15">
      <c r="B3003" s="337"/>
      <c r="C3003" s="126">
        <v>1.01</v>
      </c>
      <c r="D3003" s="32" t="s">
        <v>915</v>
      </c>
      <c r="E3003" s="32" t="s">
        <v>43</v>
      </c>
      <c r="H3003" s="154">
        <f>'daftar harga bahan'!F453</f>
        <v>75000</v>
      </c>
      <c r="I3003" s="51">
        <f aca="true" t="shared" si="47" ref="I3003:I3013">C3003*H3003</f>
        <v>75750</v>
      </c>
    </row>
    <row r="3004" spans="2:9" s="32" customFormat="1" ht="15">
      <c r="B3004" s="337"/>
      <c r="C3004" s="126">
        <v>0.1</v>
      </c>
      <c r="D3004" s="32" t="s">
        <v>916</v>
      </c>
      <c r="E3004" s="32" t="s">
        <v>801</v>
      </c>
      <c r="H3004" s="154">
        <f>H2987</f>
        <v>230000</v>
      </c>
      <c r="I3004" s="51">
        <f t="shared" si="47"/>
        <v>23000</v>
      </c>
    </row>
    <row r="3005" spans="2:9" s="32" customFormat="1" ht="15">
      <c r="B3005" s="337"/>
      <c r="C3005" s="126"/>
      <c r="H3005" s="431" t="s">
        <v>1115</v>
      </c>
      <c r="I3005" s="139">
        <f>SUM(I3003:I3004)</f>
        <v>98750</v>
      </c>
    </row>
    <row r="3006" spans="2:9" s="32" customFormat="1" ht="15">
      <c r="B3006" s="337"/>
      <c r="C3006" s="437" t="s">
        <v>1116</v>
      </c>
      <c r="H3006" s="154"/>
      <c r="I3006" s="51"/>
    </row>
    <row r="3007" spans="2:9" s="32" customFormat="1" ht="15">
      <c r="B3007" s="337"/>
      <c r="C3007" s="126">
        <v>0.2</v>
      </c>
      <c r="D3007" s="32" t="s">
        <v>33</v>
      </c>
      <c r="E3007" s="32" t="s">
        <v>549</v>
      </c>
      <c r="H3007" s="154">
        <f>H2990</f>
        <v>36000</v>
      </c>
      <c r="I3007" s="51">
        <f t="shared" si="47"/>
        <v>7200</v>
      </c>
    </row>
    <row r="3008" spans="2:9" s="32" customFormat="1" ht="15">
      <c r="B3008" s="337"/>
      <c r="C3008" s="126">
        <v>0.3</v>
      </c>
      <c r="D3008" s="32" t="s">
        <v>33</v>
      </c>
      <c r="E3008" s="32" t="s">
        <v>785</v>
      </c>
      <c r="H3008" s="154">
        <f>H2991</f>
        <v>51000</v>
      </c>
      <c r="I3008" s="51">
        <f t="shared" si="47"/>
        <v>15300</v>
      </c>
    </row>
    <row r="3009" spans="2:9" s="32" customFormat="1" ht="15">
      <c r="B3009" s="337"/>
      <c r="C3009" s="126">
        <v>0.03</v>
      </c>
      <c r="D3009" s="32" t="s">
        <v>33</v>
      </c>
      <c r="E3009" s="32" t="s">
        <v>97</v>
      </c>
      <c r="H3009" s="154">
        <f>H2992</f>
        <v>54000</v>
      </c>
      <c r="I3009" s="51">
        <f t="shared" si="47"/>
        <v>1620</v>
      </c>
    </row>
    <row r="3010" spans="2:9" s="32" customFormat="1" ht="15">
      <c r="B3010" s="337"/>
      <c r="C3010" s="126">
        <v>0.025</v>
      </c>
      <c r="D3010" s="32" t="s">
        <v>33</v>
      </c>
      <c r="E3010" s="32" t="s">
        <v>229</v>
      </c>
      <c r="H3010" s="154">
        <f>H2993</f>
        <v>48000</v>
      </c>
      <c r="I3010" s="51">
        <f t="shared" si="47"/>
        <v>1200</v>
      </c>
    </row>
    <row r="3011" spans="2:9" s="32" customFormat="1" ht="15">
      <c r="B3011" s="337"/>
      <c r="C3011" s="126"/>
      <c r="H3011" s="431" t="s">
        <v>1117</v>
      </c>
      <c r="I3011" s="139">
        <f>SUM(I3007:I3010)</f>
        <v>25320</v>
      </c>
    </row>
    <row r="3012" spans="2:9" s="32" customFormat="1" ht="15">
      <c r="B3012" s="337"/>
      <c r="C3012" s="437" t="s">
        <v>1118</v>
      </c>
      <c r="H3012" s="154"/>
      <c r="I3012" s="51"/>
    </row>
    <row r="3013" spans="2:9" s="32" customFormat="1" ht="15">
      <c r="B3013" s="337"/>
      <c r="C3013" s="126">
        <v>0.05</v>
      </c>
      <c r="D3013" s="32" t="s">
        <v>50</v>
      </c>
      <c r="E3013" s="32" t="s">
        <v>39</v>
      </c>
      <c r="H3013" s="154">
        <f>+H2996</f>
        <v>15100</v>
      </c>
      <c r="I3013" s="51">
        <f t="shared" si="47"/>
        <v>755</v>
      </c>
    </row>
    <row r="3014" spans="2:9" s="32" customFormat="1" ht="15">
      <c r="B3014" s="337"/>
      <c r="C3014" s="126"/>
      <c r="H3014" s="431" t="s">
        <v>1119</v>
      </c>
      <c r="I3014" s="139">
        <f>SUM(I3013)</f>
        <v>755</v>
      </c>
    </row>
    <row r="3015" spans="2:9" s="32" customFormat="1" ht="3.75" customHeight="1">
      <c r="B3015" s="337"/>
      <c r="C3015" s="126"/>
      <c r="H3015" s="154"/>
      <c r="I3015" s="51"/>
    </row>
    <row r="3016" spans="2:9" s="32" customFormat="1" ht="15">
      <c r="B3016" s="337"/>
      <c r="C3016" s="126"/>
      <c r="H3016" s="431" t="s">
        <v>1120</v>
      </c>
      <c r="I3016" s="139">
        <f>SUM(I3003:I3014)/2</f>
        <v>124825</v>
      </c>
    </row>
    <row r="3017" spans="2:9" s="32" customFormat="1" ht="4.5" customHeight="1">
      <c r="B3017" s="337"/>
      <c r="C3017" s="126"/>
      <c r="I3017" s="51"/>
    </row>
    <row r="3018" spans="2:5" s="32" customFormat="1" ht="15">
      <c r="B3018" s="337" t="s">
        <v>189</v>
      </c>
      <c r="C3018" s="126"/>
      <c r="E3018" s="44" t="s">
        <v>44</v>
      </c>
    </row>
    <row r="3019" spans="2:9" s="32" customFormat="1" ht="15">
      <c r="B3019" s="337"/>
      <c r="C3019" s="362" t="s">
        <v>1404</v>
      </c>
      <c r="I3019" s="49"/>
    </row>
    <row r="3020" spans="2:9" s="32" customFormat="1" ht="15">
      <c r="B3020" s="337"/>
      <c r="C3020" s="126">
        <v>1.01</v>
      </c>
      <c r="D3020" s="32" t="s">
        <v>915</v>
      </c>
      <c r="E3020" s="32" t="s">
        <v>45</v>
      </c>
      <c r="H3020" s="154">
        <f>'daftar harga bahan'!F461</f>
        <v>65000</v>
      </c>
      <c r="I3020" s="51">
        <f aca="true" t="shared" si="48" ref="I3020:I3030">C3020*H3020</f>
        <v>65650</v>
      </c>
    </row>
    <row r="3021" spans="2:9" s="32" customFormat="1" ht="15">
      <c r="B3021" s="337"/>
      <c r="C3021" s="126">
        <v>0.1</v>
      </c>
      <c r="D3021" s="32" t="s">
        <v>916</v>
      </c>
      <c r="E3021" s="32" t="s">
        <v>801</v>
      </c>
      <c r="H3021" s="154">
        <f>H3004</f>
        <v>230000</v>
      </c>
      <c r="I3021" s="51">
        <f t="shared" si="48"/>
        <v>23000</v>
      </c>
    </row>
    <row r="3022" spans="2:9" s="32" customFormat="1" ht="15">
      <c r="B3022" s="337"/>
      <c r="C3022" s="126"/>
      <c r="H3022" s="431" t="s">
        <v>1115</v>
      </c>
      <c r="I3022" s="139">
        <f>SUM(I3020:I3021)</f>
        <v>88650</v>
      </c>
    </row>
    <row r="3023" spans="2:9" s="32" customFormat="1" ht="15">
      <c r="B3023" s="337"/>
      <c r="C3023" s="437" t="s">
        <v>1116</v>
      </c>
      <c r="H3023" s="154"/>
      <c r="I3023" s="51"/>
    </row>
    <row r="3024" spans="2:9" s="32" customFormat="1" ht="15">
      <c r="B3024" s="337"/>
      <c r="C3024" s="126">
        <v>0.2</v>
      </c>
      <c r="D3024" s="32" t="s">
        <v>33</v>
      </c>
      <c r="E3024" s="32" t="s">
        <v>549</v>
      </c>
      <c r="H3024" s="154">
        <f>H3007</f>
        <v>36000</v>
      </c>
      <c r="I3024" s="51">
        <f t="shared" si="48"/>
        <v>7200</v>
      </c>
    </row>
    <row r="3025" spans="2:9" s="32" customFormat="1" ht="15">
      <c r="B3025" s="337"/>
      <c r="C3025" s="126">
        <v>0.3</v>
      </c>
      <c r="D3025" s="32" t="s">
        <v>33</v>
      </c>
      <c r="E3025" s="32" t="s">
        <v>785</v>
      </c>
      <c r="H3025" s="154">
        <f>H3008</f>
        <v>51000</v>
      </c>
      <c r="I3025" s="51">
        <f t="shared" si="48"/>
        <v>15300</v>
      </c>
    </row>
    <row r="3026" spans="2:9" s="32" customFormat="1" ht="15">
      <c r="B3026" s="337"/>
      <c r="C3026" s="126">
        <v>0.03</v>
      </c>
      <c r="D3026" s="32" t="s">
        <v>33</v>
      </c>
      <c r="E3026" s="32" t="s">
        <v>97</v>
      </c>
      <c r="H3026" s="154">
        <f>H3009</f>
        <v>54000</v>
      </c>
      <c r="I3026" s="51">
        <f t="shared" si="48"/>
        <v>1620</v>
      </c>
    </row>
    <row r="3027" spans="2:9" s="32" customFormat="1" ht="15">
      <c r="B3027" s="337"/>
      <c r="C3027" s="126">
        <v>0.025</v>
      </c>
      <c r="D3027" s="32" t="s">
        <v>33</v>
      </c>
      <c r="E3027" s="32" t="s">
        <v>229</v>
      </c>
      <c r="H3027" s="154">
        <f>H3010</f>
        <v>48000</v>
      </c>
      <c r="I3027" s="51">
        <f t="shared" si="48"/>
        <v>1200</v>
      </c>
    </row>
    <row r="3028" spans="2:9" s="32" customFormat="1" ht="15">
      <c r="B3028" s="337"/>
      <c r="C3028" s="126"/>
      <c r="H3028" s="431" t="s">
        <v>1117</v>
      </c>
      <c r="I3028" s="139">
        <f>SUM(I3024:I3027)</f>
        <v>25320</v>
      </c>
    </row>
    <row r="3029" spans="2:9" s="32" customFormat="1" ht="15">
      <c r="B3029" s="337"/>
      <c r="C3029" s="437" t="s">
        <v>1118</v>
      </c>
      <c r="H3029" s="154"/>
      <c r="I3029" s="51"/>
    </row>
    <row r="3030" spans="2:9" s="32" customFormat="1" ht="15">
      <c r="B3030" s="337"/>
      <c r="C3030" s="126">
        <v>0.05</v>
      </c>
      <c r="D3030" s="32" t="s">
        <v>50</v>
      </c>
      <c r="E3030" s="32" t="s">
        <v>39</v>
      </c>
      <c r="H3030" s="154">
        <f>+H3013</f>
        <v>15100</v>
      </c>
      <c r="I3030" s="51">
        <f t="shared" si="48"/>
        <v>755</v>
      </c>
    </row>
    <row r="3031" spans="2:9" s="32" customFormat="1" ht="15">
      <c r="B3031" s="337"/>
      <c r="C3031" s="126"/>
      <c r="H3031" s="431" t="s">
        <v>1119</v>
      </c>
      <c r="I3031" s="139">
        <f>SUM(I3030)</f>
        <v>755</v>
      </c>
    </row>
    <row r="3032" spans="2:9" s="32" customFormat="1" ht="4.5" customHeight="1">
      <c r="B3032" s="337"/>
      <c r="C3032" s="126"/>
      <c r="H3032" s="154"/>
      <c r="I3032" s="51"/>
    </row>
    <row r="3033" spans="2:9" s="32" customFormat="1" ht="15">
      <c r="B3033" s="337"/>
      <c r="C3033" s="126"/>
      <c r="H3033" s="431" t="s">
        <v>1120</v>
      </c>
      <c r="I3033" s="139">
        <f>SUM(I3020:I3031)/2</f>
        <v>114725</v>
      </c>
    </row>
    <row r="3034" spans="2:9" s="32" customFormat="1" ht="6" customHeight="1">
      <c r="B3034" s="337"/>
      <c r="C3034" s="126"/>
      <c r="H3034" s="154"/>
      <c r="I3034" s="51"/>
    </row>
    <row r="3035" spans="2:5" s="32" customFormat="1" ht="15">
      <c r="B3035" s="337" t="s">
        <v>1072</v>
      </c>
      <c r="C3035" s="126"/>
      <c r="E3035" s="44" t="s">
        <v>1077</v>
      </c>
    </row>
    <row r="3036" spans="2:9" s="32" customFormat="1" ht="15">
      <c r="B3036" s="337"/>
      <c r="C3036" s="362" t="s">
        <v>1404</v>
      </c>
      <c r="I3036" s="49"/>
    </row>
    <row r="3037" spans="2:9" s="32" customFormat="1" ht="15">
      <c r="B3037" s="337"/>
      <c r="C3037" s="126">
        <v>1.01</v>
      </c>
      <c r="D3037" s="32" t="s">
        <v>915</v>
      </c>
      <c r="E3037" s="32" t="s">
        <v>1078</v>
      </c>
      <c r="H3037" s="154">
        <f>'daftar harga bahan'!F449</f>
        <v>96875</v>
      </c>
      <c r="I3037" s="51">
        <f aca="true" t="shared" si="49" ref="I3037:I3047">C3037*H3037</f>
        <v>97843.75</v>
      </c>
    </row>
    <row r="3038" spans="2:9" s="32" customFormat="1" ht="15">
      <c r="B3038" s="337"/>
      <c r="C3038" s="126">
        <v>0.1</v>
      </c>
      <c r="D3038" s="32" t="s">
        <v>916</v>
      </c>
      <c r="E3038" s="32" t="s">
        <v>801</v>
      </c>
      <c r="H3038" s="154">
        <f>+H3021</f>
        <v>230000</v>
      </c>
      <c r="I3038" s="51">
        <f t="shared" si="49"/>
        <v>23000</v>
      </c>
    </row>
    <row r="3039" spans="2:9" s="32" customFormat="1" ht="15">
      <c r="B3039" s="337"/>
      <c r="C3039" s="126"/>
      <c r="H3039" s="431" t="s">
        <v>1115</v>
      </c>
      <c r="I3039" s="139">
        <f>SUM(I3037:I3038)</f>
        <v>120843.75</v>
      </c>
    </row>
    <row r="3040" spans="2:9" s="32" customFormat="1" ht="15">
      <c r="B3040" s="337"/>
      <c r="C3040" s="437" t="s">
        <v>1116</v>
      </c>
      <c r="H3040" s="154"/>
      <c r="I3040" s="51"/>
    </row>
    <row r="3041" spans="2:9" s="32" customFormat="1" ht="15">
      <c r="B3041" s="337"/>
      <c r="C3041" s="126">
        <v>0.2</v>
      </c>
      <c r="D3041" s="32" t="s">
        <v>33</v>
      </c>
      <c r="E3041" s="32" t="s">
        <v>549</v>
      </c>
      <c r="H3041" s="154">
        <f>+H3024</f>
        <v>36000</v>
      </c>
      <c r="I3041" s="51">
        <f t="shared" si="49"/>
        <v>7200</v>
      </c>
    </row>
    <row r="3042" spans="2:9" s="32" customFormat="1" ht="15">
      <c r="B3042" s="337"/>
      <c r="C3042" s="126">
        <v>0.3</v>
      </c>
      <c r="D3042" s="32" t="s">
        <v>33</v>
      </c>
      <c r="E3042" s="32" t="s">
        <v>785</v>
      </c>
      <c r="H3042" s="154">
        <f>+H3025</f>
        <v>51000</v>
      </c>
      <c r="I3042" s="51">
        <f t="shared" si="49"/>
        <v>15300</v>
      </c>
    </row>
    <row r="3043" spans="2:9" s="32" customFormat="1" ht="15">
      <c r="B3043" s="337"/>
      <c r="C3043" s="126">
        <v>0.03</v>
      </c>
      <c r="D3043" s="32" t="s">
        <v>33</v>
      </c>
      <c r="E3043" s="32" t="s">
        <v>97</v>
      </c>
      <c r="H3043" s="154">
        <f>+H3026</f>
        <v>54000</v>
      </c>
      <c r="I3043" s="51">
        <f t="shared" si="49"/>
        <v>1620</v>
      </c>
    </row>
    <row r="3044" spans="2:9" s="32" customFormat="1" ht="15">
      <c r="B3044" s="337"/>
      <c r="C3044" s="126">
        <v>0.025</v>
      </c>
      <c r="D3044" s="32" t="s">
        <v>33</v>
      </c>
      <c r="E3044" s="32" t="s">
        <v>229</v>
      </c>
      <c r="H3044" s="154">
        <f>+H3027</f>
        <v>48000</v>
      </c>
      <c r="I3044" s="51">
        <f t="shared" si="49"/>
        <v>1200</v>
      </c>
    </row>
    <row r="3045" spans="2:9" s="32" customFormat="1" ht="15">
      <c r="B3045" s="337"/>
      <c r="C3045" s="126"/>
      <c r="H3045" s="431" t="s">
        <v>1117</v>
      </c>
      <c r="I3045" s="139">
        <f>SUM(I3041:I3044)</f>
        <v>25320</v>
      </c>
    </row>
    <row r="3046" spans="2:9" s="32" customFormat="1" ht="15">
      <c r="B3046" s="337"/>
      <c r="C3046" s="437" t="s">
        <v>1118</v>
      </c>
      <c r="H3046" s="154"/>
      <c r="I3046" s="51"/>
    </row>
    <row r="3047" spans="2:9" s="32" customFormat="1" ht="15">
      <c r="B3047" s="337"/>
      <c r="C3047" s="126">
        <v>0.05</v>
      </c>
      <c r="D3047" s="32" t="s">
        <v>50</v>
      </c>
      <c r="E3047" s="32" t="s">
        <v>39</v>
      </c>
      <c r="H3047" s="154">
        <f>+H3030</f>
        <v>15100</v>
      </c>
      <c r="I3047" s="51">
        <f t="shared" si="49"/>
        <v>755</v>
      </c>
    </row>
    <row r="3048" spans="2:9" s="32" customFormat="1" ht="15">
      <c r="B3048" s="337"/>
      <c r="C3048" s="126"/>
      <c r="H3048" s="431" t="s">
        <v>1119</v>
      </c>
      <c r="I3048" s="139">
        <f>SUM(I3047)</f>
        <v>755</v>
      </c>
    </row>
    <row r="3049" spans="2:9" s="32" customFormat="1" ht="3.75" customHeight="1">
      <c r="B3049" s="337"/>
      <c r="C3049" s="126"/>
      <c r="H3049" s="154"/>
      <c r="I3049" s="51"/>
    </row>
    <row r="3050" spans="2:10" s="32" customFormat="1" ht="15">
      <c r="B3050" s="337"/>
      <c r="C3050" s="126"/>
      <c r="H3050" s="431" t="s">
        <v>1120</v>
      </c>
      <c r="I3050" s="432">
        <f>ROUNDDOWN(J3050,)</f>
        <v>146918</v>
      </c>
      <c r="J3050" s="139">
        <f>SUM(I3037:I3048)/2</f>
        <v>146918.75</v>
      </c>
    </row>
    <row r="3051" spans="2:9" s="32" customFormat="1" ht="4.5" customHeight="1">
      <c r="B3051" s="337"/>
      <c r="C3051" s="126"/>
      <c r="I3051" s="51"/>
    </row>
    <row r="3052" spans="2:5" s="32" customFormat="1" ht="15">
      <c r="B3052" s="337" t="s">
        <v>1069</v>
      </c>
      <c r="C3052" s="126"/>
      <c r="E3052" s="44" t="s">
        <v>46</v>
      </c>
    </row>
    <row r="3053" spans="2:9" s="32" customFormat="1" ht="15">
      <c r="B3053" s="337"/>
      <c r="C3053" s="362" t="s">
        <v>1404</v>
      </c>
      <c r="I3053" s="49"/>
    </row>
    <row r="3054" spans="2:9" s="32" customFormat="1" ht="15">
      <c r="B3054" s="337"/>
      <c r="C3054" s="126">
        <v>1.01</v>
      </c>
      <c r="D3054" s="32" t="s">
        <v>915</v>
      </c>
      <c r="E3054" s="32" t="s">
        <v>47</v>
      </c>
      <c r="H3054" s="154">
        <f>'daftar harga bahan'!F462</f>
        <v>77500</v>
      </c>
      <c r="I3054" s="51">
        <f aca="true" t="shared" si="50" ref="I3054:I3064">C3054*H3054</f>
        <v>78275</v>
      </c>
    </row>
    <row r="3055" spans="2:9" s="32" customFormat="1" ht="15">
      <c r="B3055" s="337"/>
      <c r="C3055" s="126">
        <v>0.1</v>
      </c>
      <c r="D3055" s="32" t="s">
        <v>916</v>
      </c>
      <c r="E3055" s="32" t="s">
        <v>801</v>
      </c>
      <c r="H3055" s="154">
        <f>H3021</f>
        <v>230000</v>
      </c>
      <c r="I3055" s="51">
        <f t="shared" si="50"/>
        <v>23000</v>
      </c>
    </row>
    <row r="3056" spans="2:9" s="32" customFormat="1" ht="15">
      <c r="B3056" s="337"/>
      <c r="C3056" s="126"/>
      <c r="H3056" s="431" t="s">
        <v>1115</v>
      </c>
      <c r="I3056" s="139">
        <f>SUM(I3054:I3055)</f>
        <v>101275</v>
      </c>
    </row>
    <row r="3057" spans="2:9" s="32" customFormat="1" ht="15">
      <c r="B3057" s="337"/>
      <c r="C3057" s="437" t="s">
        <v>1116</v>
      </c>
      <c r="H3057" s="154"/>
      <c r="I3057" s="51"/>
    </row>
    <row r="3058" spans="2:9" s="32" customFormat="1" ht="15">
      <c r="B3058" s="337"/>
      <c r="C3058" s="126">
        <v>0.2</v>
      </c>
      <c r="D3058" s="32" t="s">
        <v>33</v>
      </c>
      <c r="E3058" s="32" t="s">
        <v>549</v>
      </c>
      <c r="H3058" s="154">
        <f>H3024</f>
        <v>36000</v>
      </c>
      <c r="I3058" s="51">
        <f t="shared" si="50"/>
        <v>7200</v>
      </c>
    </row>
    <row r="3059" spans="2:9" s="32" customFormat="1" ht="15">
      <c r="B3059" s="337"/>
      <c r="C3059" s="126">
        <v>0.3</v>
      </c>
      <c r="D3059" s="32" t="s">
        <v>33</v>
      </c>
      <c r="E3059" s="32" t="s">
        <v>785</v>
      </c>
      <c r="H3059" s="154">
        <f>H3025</f>
        <v>51000</v>
      </c>
      <c r="I3059" s="51">
        <f t="shared" si="50"/>
        <v>15300</v>
      </c>
    </row>
    <row r="3060" spans="2:9" s="32" customFormat="1" ht="15">
      <c r="B3060" s="337"/>
      <c r="C3060" s="126">
        <v>0.03</v>
      </c>
      <c r="D3060" s="32" t="s">
        <v>33</v>
      </c>
      <c r="E3060" s="32" t="s">
        <v>97</v>
      </c>
      <c r="H3060" s="154">
        <f>H3026</f>
        <v>54000</v>
      </c>
      <c r="I3060" s="51">
        <f t="shared" si="50"/>
        <v>1620</v>
      </c>
    </row>
    <row r="3061" spans="2:9" s="32" customFormat="1" ht="15">
      <c r="B3061" s="337"/>
      <c r="C3061" s="126">
        <v>0.025</v>
      </c>
      <c r="D3061" s="32" t="s">
        <v>33</v>
      </c>
      <c r="E3061" s="32" t="s">
        <v>229</v>
      </c>
      <c r="H3061" s="154">
        <f>H3027</f>
        <v>48000</v>
      </c>
      <c r="I3061" s="51">
        <f t="shared" si="50"/>
        <v>1200</v>
      </c>
    </row>
    <row r="3062" spans="2:9" s="32" customFormat="1" ht="15">
      <c r="B3062" s="337"/>
      <c r="C3062" s="126"/>
      <c r="H3062" s="431" t="s">
        <v>1117</v>
      </c>
      <c r="I3062" s="139">
        <f>SUM(I3058:I3061)</f>
        <v>25320</v>
      </c>
    </row>
    <row r="3063" spans="2:9" s="32" customFormat="1" ht="15">
      <c r="B3063" s="337"/>
      <c r="C3063" s="437" t="s">
        <v>1118</v>
      </c>
      <c r="H3063" s="154"/>
      <c r="I3063" s="51"/>
    </row>
    <row r="3064" spans="2:9" s="32" customFormat="1" ht="15">
      <c r="B3064" s="337"/>
      <c r="C3064" s="126">
        <v>0.05</v>
      </c>
      <c r="D3064" s="32" t="s">
        <v>50</v>
      </c>
      <c r="E3064" s="32" t="s">
        <v>39</v>
      </c>
      <c r="H3064" s="154">
        <f>+H3030</f>
        <v>15100</v>
      </c>
      <c r="I3064" s="51">
        <f t="shared" si="50"/>
        <v>755</v>
      </c>
    </row>
    <row r="3065" spans="2:9" s="32" customFormat="1" ht="15">
      <c r="B3065" s="337"/>
      <c r="C3065" s="126"/>
      <c r="H3065" s="431" t="s">
        <v>1119</v>
      </c>
      <c r="I3065" s="139">
        <f>SUM(I3064)</f>
        <v>755</v>
      </c>
    </row>
    <row r="3066" spans="2:9" s="32" customFormat="1" ht="3.75" customHeight="1">
      <c r="B3066" s="337"/>
      <c r="C3066" s="126"/>
      <c r="H3066" s="154"/>
      <c r="I3066" s="51"/>
    </row>
    <row r="3067" spans="2:9" s="32" customFormat="1" ht="15">
      <c r="B3067" s="337"/>
      <c r="C3067" s="126"/>
      <c r="H3067" s="431" t="s">
        <v>1120</v>
      </c>
      <c r="I3067" s="139">
        <f>SUM(I3054:I3065)/2</f>
        <v>127350</v>
      </c>
    </row>
    <row r="3068" spans="1:237" s="55" customFormat="1" ht="6" customHeight="1">
      <c r="A3068" s="32"/>
      <c r="B3068" s="337"/>
      <c r="C3068" s="126"/>
      <c r="D3068" s="48"/>
      <c r="E3068" s="32"/>
      <c r="F3068" s="32"/>
      <c r="G3068" s="32"/>
      <c r="H3068" s="50"/>
      <c r="I3068" s="51"/>
      <c r="IC3068" s="32"/>
    </row>
    <row r="3069" spans="1:237" s="55" customFormat="1" ht="15">
      <c r="A3069" s="32"/>
      <c r="B3069" s="337" t="s">
        <v>1073</v>
      </c>
      <c r="C3069" s="126"/>
      <c r="D3069" s="48"/>
      <c r="E3069" s="44" t="s">
        <v>9</v>
      </c>
      <c r="F3069" s="32"/>
      <c r="G3069" s="32"/>
      <c r="H3069" s="50"/>
      <c r="I3069" s="32"/>
      <c r="IC3069" s="32"/>
    </row>
    <row r="3070" spans="1:237" s="55" customFormat="1" ht="15">
      <c r="A3070" s="32"/>
      <c r="B3070" s="337"/>
      <c r="C3070" s="362" t="s">
        <v>1404</v>
      </c>
      <c r="D3070" s="48"/>
      <c r="E3070" s="44"/>
      <c r="F3070" s="32"/>
      <c r="G3070" s="32"/>
      <c r="H3070" s="50"/>
      <c r="I3070" s="32"/>
      <c r="IC3070" s="32"/>
    </row>
    <row r="3071" spans="1:237" s="55" customFormat="1" ht="15">
      <c r="A3071" s="32"/>
      <c r="B3071" s="337"/>
      <c r="C3071" s="126">
        <v>0.03</v>
      </c>
      <c r="D3071" s="366" t="s">
        <v>916</v>
      </c>
      <c r="E3071" s="32" t="s">
        <v>10</v>
      </c>
      <c r="F3071" s="32"/>
      <c r="G3071" s="32"/>
      <c r="H3071" s="50">
        <f>'daftar harga bahan'!F20</f>
        <v>272000</v>
      </c>
      <c r="I3071" s="51">
        <f aca="true" t="shared" si="51" ref="I3071:I3083">H3071*C3071</f>
        <v>8160</v>
      </c>
      <c r="IC3071" s="32"/>
    </row>
    <row r="3072" spans="1:237" s="55" customFormat="1" ht="15">
      <c r="A3072" s="32"/>
      <c r="B3072" s="337"/>
      <c r="C3072" s="126">
        <v>0.014</v>
      </c>
      <c r="D3072" s="366" t="s">
        <v>916</v>
      </c>
      <c r="E3072" s="32" t="s">
        <v>11</v>
      </c>
      <c r="F3072" s="32"/>
      <c r="G3072" s="32"/>
      <c r="H3072" s="50">
        <f>'daftar harga bahan'!F19</f>
        <v>274000</v>
      </c>
      <c r="I3072" s="51">
        <f t="shared" si="51"/>
        <v>3836</v>
      </c>
      <c r="IC3072" s="32"/>
    </row>
    <row r="3073" spans="1:237" s="55" customFormat="1" ht="15">
      <c r="A3073" s="32"/>
      <c r="B3073" s="337"/>
      <c r="C3073" s="126">
        <v>0.005</v>
      </c>
      <c r="D3073" s="366" t="s">
        <v>916</v>
      </c>
      <c r="E3073" s="32" t="s">
        <v>12</v>
      </c>
      <c r="F3073" s="32"/>
      <c r="G3073" s="32"/>
      <c r="H3073" s="50">
        <f>'daftar harga bahan'!F17</f>
        <v>287000</v>
      </c>
      <c r="I3073" s="51">
        <f t="shared" si="51"/>
        <v>1435</v>
      </c>
      <c r="IC3073" s="32"/>
    </row>
    <row r="3074" spans="1:237" s="55" customFormat="1" ht="15">
      <c r="A3074" s="32"/>
      <c r="B3074" s="337"/>
      <c r="C3074" s="126">
        <v>3</v>
      </c>
      <c r="D3074" s="366" t="s">
        <v>306</v>
      </c>
      <c r="E3074" s="32" t="s">
        <v>1489</v>
      </c>
      <c r="F3074" s="32"/>
      <c r="G3074" s="32"/>
      <c r="H3074" s="50">
        <f>+'daftar harga bahan'!F490</f>
        <v>12000</v>
      </c>
      <c r="I3074" s="51">
        <f>H3074*C3074</f>
        <v>36000</v>
      </c>
      <c r="IC3074" s="32"/>
    </row>
    <row r="3075" spans="1:237" s="55" customFormat="1" ht="15">
      <c r="A3075" s="32"/>
      <c r="B3075" s="337"/>
      <c r="C3075" s="126">
        <v>0.005</v>
      </c>
      <c r="D3075" s="366" t="s">
        <v>916</v>
      </c>
      <c r="E3075" s="32" t="s">
        <v>949</v>
      </c>
      <c r="F3075" s="32"/>
      <c r="G3075" s="32"/>
      <c r="H3075" s="50">
        <f>'daftar harga bahan'!F499</f>
        <v>107000</v>
      </c>
      <c r="I3075" s="51">
        <f t="shared" si="51"/>
        <v>535</v>
      </c>
      <c r="IC3075" s="32"/>
    </row>
    <row r="3076" spans="1:237" s="55" customFormat="1" ht="15">
      <c r="A3076" s="32"/>
      <c r="B3076" s="337"/>
      <c r="C3076" s="126"/>
      <c r="D3076" s="32"/>
      <c r="E3076" s="32"/>
      <c r="F3076" s="32"/>
      <c r="G3076" s="32"/>
      <c r="H3076" s="431" t="s">
        <v>1115</v>
      </c>
      <c r="I3076" s="139">
        <f>SUM(I3071:I3075)</f>
        <v>49966</v>
      </c>
      <c r="IC3076" s="32"/>
    </row>
    <row r="3077" spans="1:237" s="55" customFormat="1" ht="15">
      <c r="A3077" s="32"/>
      <c r="B3077" s="337"/>
      <c r="C3077" s="437" t="s">
        <v>1116</v>
      </c>
      <c r="D3077" s="32"/>
      <c r="E3077" s="32"/>
      <c r="F3077" s="32"/>
      <c r="G3077" s="32"/>
      <c r="H3077" s="154"/>
      <c r="I3077" s="51"/>
      <c r="IC3077" s="32"/>
    </row>
    <row r="3078" spans="1:237" s="55" customFormat="1" ht="15">
      <c r="A3078" s="32"/>
      <c r="B3078" s="337"/>
      <c r="C3078" s="126">
        <v>0.1</v>
      </c>
      <c r="D3078" s="366" t="s">
        <v>48</v>
      </c>
      <c r="E3078" s="32" t="s">
        <v>549</v>
      </c>
      <c r="F3078" s="32"/>
      <c r="G3078" s="32"/>
      <c r="H3078" s="50">
        <f>H3058</f>
        <v>36000</v>
      </c>
      <c r="I3078" s="51">
        <f t="shared" si="51"/>
        <v>3600</v>
      </c>
      <c r="IC3078" s="32"/>
    </row>
    <row r="3079" spans="1:237" s="55" customFormat="1" ht="15">
      <c r="A3079" s="32"/>
      <c r="B3079" s="337"/>
      <c r="C3079" s="126">
        <v>0.005</v>
      </c>
      <c r="D3079" s="366" t="s">
        <v>48</v>
      </c>
      <c r="E3079" s="32" t="s">
        <v>551</v>
      </c>
      <c r="F3079" s="32"/>
      <c r="G3079" s="32"/>
      <c r="H3079" s="50">
        <f>H3061</f>
        <v>48000</v>
      </c>
      <c r="I3079" s="51">
        <f t="shared" si="51"/>
        <v>240</v>
      </c>
      <c r="IC3079" s="32"/>
    </row>
    <row r="3080" spans="1:237" s="55" customFormat="1" ht="15">
      <c r="A3080" s="32"/>
      <c r="B3080" s="337"/>
      <c r="C3080" s="126"/>
      <c r="D3080" s="32"/>
      <c r="E3080" s="32"/>
      <c r="F3080" s="32"/>
      <c r="G3080" s="32"/>
      <c r="H3080" s="431" t="s">
        <v>1117</v>
      </c>
      <c r="I3080" s="139">
        <f>SUM(I3078:I3079)</f>
        <v>3840</v>
      </c>
      <c r="IC3080" s="32"/>
    </row>
    <row r="3081" spans="1:237" s="55" customFormat="1" ht="15">
      <c r="A3081" s="32"/>
      <c r="B3081" s="337"/>
      <c r="C3081" s="437" t="s">
        <v>1118</v>
      </c>
      <c r="D3081" s="32"/>
      <c r="E3081" s="32"/>
      <c r="F3081" s="32"/>
      <c r="G3081" s="32"/>
      <c r="H3081" s="154"/>
      <c r="I3081" s="51"/>
      <c r="IC3081" s="32"/>
    </row>
    <row r="3082" spans="1:237" s="55" customFormat="1" ht="15">
      <c r="A3082" s="32"/>
      <c r="B3082" s="337"/>
      <c r="C3082" s="369">
        <v>0.0025</v>
      </c>
      <c r="D3082" s="32" t="s">
        <v>1113</v>
      </c>
      <c r="E3082" s="32" t="s">
        <v>1490</v>
      </c>
      <c r="F3082" s="32"/>
      <c r="G3082" s="32"/>
      <c r="H3082" s="50">
        <f>'daftar harga bahan'!F527</f>
        <v>150000</v>
      </c>
      <c r="I3082" s="51">
        <f>H3082*C3082</f>
        <v>375</v>
      </c>
      <c r="IC3082" s="32"/>
    </row>
    <row r="3083" spans="1:237" s="55" customFormat="1" ht="15">
      <c r="A3083" s="32"/>
      <c r="B3083" s="337"/>
      <c r="C3083" s="126">
        <v>0.018</v>
      </c>
      <c r="D3083" s="366" t="s">
        <v>50</v>
      </c>
      <c r="E3083" s="32" t="s">
        <v>208</v>
      </c>
      <c r="F3083" s="32"/>
      <c r="G3083" s="32"/>
      <c r="H3083" s="50">
        <f>+H3064</f>
        <v>15100</v>
      </c>
      <c r="I3083" s="51">
        <f t="shared" si="51"/>
        <v>271.79999999999995</v>
      </c>
      <c r="IC3083" s="32"/>
    </row>
    <row r="3084" spans="1:237" s="55" customFormat="1" ht="15">
      <c r="A3084" s="32"/>
      <c r="B3084" s="337"/>
      <c r="C3084" s="126"/>
      <c r="D3084" s="366"/>
      <c r="E3084" s="32"/>
      <c r="F3084" s="32"/>
      <c r="G3084" s="32"/>
      <c r="H3084" s="431" t="s">
        <v>1119</v>
      </c>
      <c r="I3084" s="139">
        <f>SUM(I3082:I3083)</f>
        <v>646.8</v>
      </c>
      <c r="IC3084" s="32"/>
    </row>
    <row r="3085" spans="1:237" s="55" customFormat="1" ht="6" customHeight="1">
      <c r="A3085" s="32"/>
      <c r="B3085" s="337"/>
      <c r="C3085" s="126"/>
      <c r="D3085" s="366"/>
      <c r="E3085" s="32"/>
      <c r="F3085" s="32"/>
      <c r="G3085" s="32"/>
      <c r="H3085" s="154"/>
      <c r="I3085" s="51"/>
      <c r="IC3085" s="32"/>
    </row>
    <row r="3086" spans="1:237" s="55" customFormat="1" ht="15">
      <c r="A3086" s="32"/>
      <c r="B3086" s="337"/>
      <c r="C3086" s="126"/>
      <c r="D3086" s="366"/>
      <c r="E3086" s="32"/>
      <c r="F3086" s="32"/>
      <c r="G3086" s="32"/>
      <c r="H3086" s="431" t="s">
        <v>1120</v>
      </c>
      <c r="I3086" s="432">
        <f>ROUNDDOWN(J3086,)</f>
        <v>54452</v>
      </c>
      <c r="J3086" s="139">
        <f>SUM(I3071:I3084)/2</f>
        <v>54452.8</v>
      </c>
      <c r="IC3086" s="32"/>
    </row>
    <row r="3087" spans="1:10" ht="6" customHeight="1">
      <c r="A3087" s="32"/>
      <c r="B3087" s="337"/>
      <c r="C3087" s="126"/>
      <c r="D3087" s="48"/>
      <c r="E3087" s="32"/>
      <c r="F3087" s="32"/>
      <c r="G3087" s="32"/>
      <c r="H3087" s="50"/>
      <c r="I3087" s="364"/>
      <c r="J3087" s="45"/>
    </row>
    <row r="3088" spans="2:9" s="32" customFormat="1" ht="15">
      <c r="B3088" s="337" t="s">
        <v>1074</v>
      </c>
      <c r="C3088" s="126"/>
      <c r="E3088" s="44" t="s">
        <v>164</v>
      </c>
      <c r="I3088" s="51"/>
    </row>
    <row r="3089" spans="2:9" s="32" customFormat="1" ht="15">
      <c r="B3089" s="337"/>
      <c r="C3089" s="437" t="s">
        <v>1116</v>
      </c>
      <c r="I3089" s="51"/>
    </row>
    <row r="3090" spans="2:9" s="32" customFormat="1" ht="15">
      <c r="B3090" s="337"/>
      <c r="C3090" s="126">
        <v>1</v>
      </c>
      <c r="D3090" s="32" t="s">
        <v>48</v>
      </c>
      <c r="E3090" s="32" t="s">
        <v>1129</v>
      </c>
      <c r="H3090" s="367">
        <f>'Daft.Upah'!F22</f>
        <v>51000</v>
      </c>
      <c r="I3090" s="51">
        <f aca="true" t="shared" si="52" ref="I3090:I3100">C3090*H3090</f>
        <v>51000</v>
      </c>
    </row>
    <row r="3091" spans="2:9" s="32" customFormat="1" ht="15">
      <c r="B3091" s="337"/>
      <c r="C3091" s="126">
        <v>1</v>
      </c>
      <c r="D3091" s="32" t="s">
        <v>48</v>
      </c>
      <c r="E3091" s="32" t="s">
        <v>165</v>
      </c>
      <c r="H3091" s="367">
        <f>'Daft.Upah'!F25</f>
        <v>42000</v>
      </c>
      <c r="I3091" s="51">
        <f t="shared" si="52"/>
        <v>42000</v>
      </c>
    </row>
    <row r="3092" spans="2:9" s="32" customFormat="1" ht="15">
      <c r="B3092" s="337"/>
      <c r="C3092" s="126">
        <v>1</v>
      </c>
      <c r="D3092" s="32" t="s">
        <v>48</v>
      </c>
      <c r="E3092" s="32" t="s">
        <v>166</v>
      </c>
      <c r="H3092" s="367">
        <f>'Daft.Upah'!F11</f>
        <v>36000</v>
      </c>
      <c r="I3092" s="51">
        <f t="shared" si="52"/>
        <v>36000</v>
      </c>
    </row>
    <row r="3093" spans="2:9" s="32" customFormat="1" ht="15">
      <c r="B3093" s="337"/>
      <c r="C3093" s="126">
        <v>6</v>
      </c>
      <c r="D3093" s="32" t="s">
        <v>48</v>
      </c>
      <c r="E3093" s="32" t="s">
        <v>549</v>
      </c>
      <c r="H3093" s="367">
        <f>H3078</f>
        <v>36000</v>
      </c>
      <c r="I3093" s="51">
        <f t="shared" si="52"/>
        <v>216000</v>
      </c>
    </row>
    <row r="3094" spans="2:9" s="32" customFormat="1" ht="15">
      <c r="B3094" s="337"/>
      <c r="C3094" s="126"/>
      <c r="H3094" s="431" t="s">
        <v>1117</v>
      </c>
      <c r="I3094" s="139">
        <f>SUM(I3090:I3093)</f>
        <v>345000</v>
      </c>
    </row>
    <row r="3095" spans="2:9" s="32" customFormat="1" ht="15">
      <c r="B3095" s="337"/>
      <c r="C3095" s="437" t="s">
        <v>1118</v>
      </c>
      <c r="H3095" s="154"/>
      <c r="I3095" s="51"/>
    </row>
    <row r="3096" spans="2:9" s="32" customFormat="1" ht="15">
      <c r="B3096" s="337"/>
      <c r="C3096" s="126">
        <v>20</v>
      </c>
      <c r="D3096" s="32" t="s">
        <v>278</v>
      </c>
      <c r="E3096" s="32" t="s">
        <v>167</v>
      </c>
      <c r="H3096" s="367">
        <f>'daftar harga bahan'!F493</f>
        <v>4500</v>
      </c>
      <c r="I3096" s="51">
        <f t="shared" si="52"/>
        <v>90000</v>
      </c>
    </row>
    <row r="3097" spans="2:9" s="32" customFormat="1" ht="15">
      <c r="B3097" s="337"/>
      <c r="C3097" s="126">
        <v>0.5</v>
      </c>
      <c r="D3097" s="32" t="s">
        <v>278</v>
      </c>
      <c r="E3097" s="32" t="s">
        <v>168</v>
      </c>
      <c r="H3097" s="367">
        <f>'daftar harga bahan'!F495</f>
        <v>22000</v>
      </c>
      <c r="I3097" s="51">
        <f t="shared" si="52"/>
        <v>11000</v>
      </c>
    </row>
    <row r="3098" spans="2:9" s="32" customFormat="1" ht="15">
      <c r="B3098" s="337"/>
      <c r="C3098" s="126">
        <v>0.5</v>
      </c>
      <c r="D3098" s="32" t="s">
        <v>278</v>
      </c>
      <c r="E3098" s="32" t="s">
        <v>169</v>
      </c>
      <c r="H3098" s="367">
        <f>'daftar harga bahan'!F495</f>
        <v>22000</v>
      </c>
      <c r="I3098" s="51">
        <f t="shared" si="52"/>
        <v>11000</v>
      </c>
    </row>
    <row r="3099" spans="2:9" s="32" customFormat="1" ht="15">
      <c r="B3099" s="337"/>
      <c r="C3099" s="126">
        <v>0.5</v>
      </c>
      <c r="D3099" s="32" t="s">
        <v>278</v>
      </c>
      <c r="E3099" s="32" t="s">
        <v>170</v>
      </c>
      <c r="H3099" s="367">
        <f>'daftar harga bahan'!F495</f>
        <v>22000</v>
      </c>
      <c r="I3099" s="51">
        <f t="shared" si="52"/>
        <v>11000</v>
      </c>
    </row>
    <row r="3100" spans="2:9" s="32" customFormat="1" ht="15">
      <c r="B3100" s="337"/>
      <c r="C3100" s="126">
        <v>0.25</v>
      </c>
      <c r="D3100" s="32" t="s">
        <v>278</v>
      </c>
      <c r="E3100" s="32" t="s">
        <v>171</v>
      </c>
      <c r="H3100" s="367">
        <f>'daftar harga bahan'!F496</f>
        <v>22100</v>
      </c>
      <c r="I3100" s="51">
        <f t="shared" si="52"/>
        <v>5525</v>
      </c>
    </row>
    <row r="3101" spans="2:9" s="32" customFormat="1" ht="15">
      <c r="B3101" s="337"/>
      <c r="C3101" s="126"/>
      <c r="D3101" s="32" t="s">
        <v>172</v>
      </c>
      <c r="E3101" s="32" t="s">
        <v>173</v>
      </c>
      <c r="H3101" s="367"/>
      <c r="I3101" s="368">
        <v>50000</v>
      </c>
    </row>
    <row r="3102" spans="2:9" s="32" customFormat="1" ht="15">
      <c r="B3102" s="337"/>
      <c r="C3102" s="126"/>
      <c r="H3102" s="431" t="s">
        <v>1119</v>
      </c>
      <c r="I3102" s="139">
        <f>SUM(I3096:I3101)</f>
        <v>178525</v>
      </c>
    </row>
    <row r="3103" spans="2:9" s="32" customFormat="1" ht="10.5" customHeight="1">
      <c r="B3103" s="337"/>
      <c r="C3103" s="126"/>
      <c r="H3103" s="431"/>
      <c r="I3103" s="139"/>
    </row>
    <row r="3104" spans="2:9" s="32" customFormat="1" ht="15">
      <c r="B3104" s="337"/>
      <c r="C3104" s="126"/>
      <c r="H3104" s="431" t="s">
        <v>1120</v>
      </c>
      <c r="I3104" s="139">
        <f>SUM(I3090:I3102)/2</f>
        <v>523525</v>
      </c>
    </row>
    <row r="3105" spans="2:9" s="32" customFormat="1" ht="15.75" thickBot="1">
      <c r="B3105" s="337"/>
      <c r="C3105" s="126"/>
      <c r="E3105" s="32" t="s">
        <v>174</v>
      </c>
      <c r="I3105" s="51"/>
    </row>
    <row r="3106" spans="2:10" s="32" customFormat="1" ht="15.75" thickBot="1">
      <c r="B3106" s="337"/>
      <c r="F3106" s="340" t="s">
        <v>257</v>
      </c>
      <c r="G3106" s="126">
        <v>25</v>
      </c>
      <c r="H3106" s="32" t="s">
        <v>172</v>
      </c>
      <c r="I3106" s="53">
        <f>I3104*G3106</f>
        <v>13088125</v>
      </c>
      <c r="J3106" s="352">
        <f>I3106*0.25/2500</f>
        <v>1308.8125</v>
      </c>
    </row>
    <row r="3107" spans="2:9" s="32" customFormat="1" ht="15.75" thickBot="1">
      <c r="B3107" s="337"/>
      <c r="C3107" s="126"/>
      <c r="I3107" s="51"/>
    </row>
    <row r="3108" spans="2:10" s="32" customFormat="1" ht="15.75" thickBot="1">
      <c r="B3108" s="337" t="s">
        <v>1492</v>
      </c>
      <c r="D3108" s="44" t="s">
        <v>175</v>
      </c>
      <c r="G3108" s="369" t="s">
        <v>258</v>
      </c>
      <c r="H3108" s="370" t="s">
        <v>176</v>
      </c>
      <c r="I3108" s="53">
        <f>ROUNDDOWN(J3108,)</f>
        <v>3490</v>
      </c>
      <c r="J3108" s="53">
        <f>$I$3106*2/7500</f>
        <v>3490.1666666666665</v>
      </c>
    </row>
    <row r="3109" spans="2:10" s="32" customFormat="1" ht="15.75" thickBot="1">
      <c r="B3109" s="337" t="s">
        <v>1493</v>
      </c>
      <c r="D3109" s="44" t="s">
        <v>177</v>
      </c>
      <c r="G3109" s="369" t="s">
        <v>258</v>
      </c>
      <c r="H3109" s="370" t="s">
        <v>178</v>
      </c>
      <c r="I3109" s="53">
        <f>ROUNDDOWN(J3109,)</f>
        <v>1745</v>
      </c>
      <c r="J3109" s="53">
        <f>$I$3106/7500</f>
        <v>1745.0833333333333</v>
      </c>
    </row>
    <row r="3110" spans="2:10" s="32" customFormat="1" ht="15.75" thickBot="1">
      <c r="B3110" s="337" t="s">
        <v>1494</v>
      </c>
      <c r="D3110" s="44" t="s">
        <v>179</v>
      </c>
      <c r="G3110" s="369" t="s">
        <v>258</v>
      </c>
      <c r="H3110" s="371" t="s">
        <v>180</v>
      </c>
      <c r="I3110" s="53">
        <f>ROUNDDOWN(J3110,)</f>
        <v>1047</v>
      </c>
      <c r="J3110" s="53">
        <f>$I$3106*2/25000</f>
        <v>1047.05</v>
      </c>
    </row>
    <row r="3111" spans="2:10" s="32" customFormat="1" ht="15.75" thickBot="1">
      <c r="B3111" s="337" t="s">
        <v>1495</v>
      </c>
      <c r="D3111" s="44" t="s">
        <v>181</v>
      </c>
      <c r="G3111" s="369" t="s">
        <v>258</v>
      </c>
      <c r="H3111" s="371" t="s">
        <v>1491</v>
      </c>
      <c r="I3111" s="53">
        <f>ROUNDDOWN(J3111,)</f>
        <v>130</v>
      </c>
      <c r="J3111" s="53">
        <f>$I$3106/100000</f>
        <v>130.88125</v>
      </c>
    </row>
    <row r="3112" spans="2:9" s="32" customFormat="1" ht="15">
      <c r="B3112" s="337"/>
      <c r="C3112" s="126"/>
      <c r="I3112" s="51"/>
    </row>
    <row r="3113" spans="2:5" s="32" customFormat="1" ht="15">
      <c r="B3113" s="337" t="s">
        <v>1075</v>
      </c>
      <c r="C3113" s="126"/>
      <c r="E3113" s="44" t="s">
        <v>182</v>
      </c>
    </row>
    <row r="3114" spans="2:9" s="32" customFormat="1" ht="15">
      <c r="B3114" s="337"/>
      <c r="C3114" s="362" t="s">
        <v>1404</v>
      </c>
      <c r="I3114" s="49"/>
    </row>
    <row r="3115" spans="2:9" s="32" customFormat="1" ht="15">
      <c r="B3115" s="337"/>
      <c r="C3115" s="126">
        <v>125</v>
      </c>
      <c r="D3115" s="32" t="s">
        <v>306</v>
      </c>
      <c r="E3115" s="32" t="s">
        <v>1366</v>
      </c>
      <c r="H3115" s="40">
        <f>'daftar harga bahan'!F490</f>
        <v>12000</v>
      </c>
      <c r="I3115" s="51">
        <f>H3115*C3115</f>
        <v>1500000</v>
      </c>
    </row>
    <row r="3116" spans="2:9" s="32" customFormat="1" ht="15">
      <c r="B3116" s="337"/>
      <c r="C3116" s="126">
        <v>1</v>
      </c>
      <c r="D3116" s="32" t="s">
        <v>916</v>
      </c>
      <c r="E3116" s="32" t="s">
        <v>517</v>
      </c>
      <c r="H3116" s="40">
        <f>'daftar harga bahan'!F42</f>
        <v>232000</v>
      </c>
      <c r="I3116" s="51">
        <f>H3116*C3116</f>
        <v>232000</v>
      </c>
    </row>
    <row r="3117" spans="2:9" s="32" customFormat="1" ht="15">
      <c r="B3117" s="337"/>
      <c r="C3117" s="126">
        <v>0.9</v>
      </c>
      <c r="D3117" s="32" t="s">
        <v>916</v>
      </c>
      <c r="E3117" s="32" t="s">
        <v>949</v>
      </c>
      <c r="H3117" s="40">
        <f>'daftar harga bahan'!F499</f>
        <v>107000</v>
      </c>
      <c r="I3117" s="51">
        <f>H3117*C3117</f>
        <v>96300</v>
      </c>
    </row>
    <row r="3118" spans="2:9" s="32" customFormat="1" ht="15">
      <c r="B3118" s="337"/>
      <c r="C3118" s="126"/>
      <c r="H3118" s="431" t="s">
        <v>1115</v>
      </c>
      <c r="I3118" s="139">
        <f>SUM(I3115:I3117)</f>
        <v>1828300</v>
      </c>
    </row>
    <row r="3119" spans="2:9" s="32" customFormat="1" ht="15">
      <c r="B3119" s="337"/>
      <c r="C3119" s="437" t="s">
        <v>1116</v>
      </c>
      <c r="H3119" s="154"/>
      <c r="I3119" s="51"/>
    </row>
    <row r="3120" spans="2:9" s="32" customFormat="1" ht="15">
      <c r="B3120" s="337"/>
      <c r="C3120" s="126">
        <v>0.4</v>
      </c>
      <c r="D3120" s="32" t="s">
        <v>48</v>
      </c>
      <c r="E3120" s="32" t="s">
        <v>551</v>
      </c>
      <c r="H3120" s="40">
        <f>'Daft.Upah'!F34</f>
        <v>48000</v>
      </c>
      <c r="I3120" s="51">
        <f>H3120*C3120</f>
        <v>19200</v>
      </c>
    </row>
    <row r="3121" spans="2:9" s="32" customFormat="1" ht="15">
      <c r="B3121" s="337"/>
      <c r="C3121" s="126">
        <v>8.35</v>
      </c>
      <c r="D3121" s="32" t="s">
        <v>48</v>
      </c>
      <c r="E3121" s="32" t="s">
        <v>549</v>
      </c>
      <c r="H3121" s="40">
        <f>'Daft.Upah'!F10</f>
        <v>36000</v>
      </c>
      <c r="I3121" s="51">
        <f>H3121*C3121</f>
        <v>300600</v>
      </c>
    </row>
    <row r="3122" spans="2:9" s="32" customFormat="1" ht="15">
      <c r="B3122" s="337"/>
      <c r="C3122" s="126"/>
      <c r="H3122" s="431" t="s">
        <v>1117</v>
      </c>
      <c r="I3122" s="139">
        <f>SUM(I3120:I3121)</f>
        <v>319800</v>
      </c>
    </row>
    <row r="3123" spans="2:9" s="32" customFormat="1" ht="4.5" customHeight="1">
      <c r="B3123" s="337"/>
      <c r="C3123" s="126"/>
      <c r="H3123" s="40"/>
      <c r="I3123" s="51"/>
    </row>
    <row r="3124" spans="2:9" s="32" customFormat="1" ht="15">
      <c r="B3124" s="337"/>
      <c r="C3124" s="126"/>
      <c r="H3124" s="431" t="s">
        <v>1120</v>
      </c>
      <c r="I3124" s="139">
        <f>SUM(I3115:I3122)/2</f>
        <v>2148100</v>
      </c>
    </row>
    <row r="3125" spans="2:9" s="32" customFormat="1" ht="5.25" customHeight="1">
      <c r="B3125" s="337"/>
      <c r="C3125" s="126"/>
      <c r="I3125" s="51"/>
    </row>
    <row r="3126" spans="2:5" s="32" customFormat="1" ht="15">
      <c r="B3126" s="337" t="s">
        <v>1076</v>
      </c>
      <c r="C3126" s="126"/>
      <c r="E3126" s="44" t="s">
        <v>183</v>
      </c>
    </row>
    <row r="3127" spans="2:5" s="32" customFormat="1" ht="15">
      <c r="B3127" s="337"/>
      <c r="C3127" s="437" t="s">
        <v>1404</v>
      </c>
      <c r="E3127" s="44"/>
    </row>
    <row r="3128" spans="2:9" s="32" customFormat="1" ht="15">
      <c r="B3128" s="337"/>
      <c r="C3128" s="369">
        <v>0.02</v>
      </c>
      <c r="D3128" s="48" t="s">
        <v>1496</v>
      </c>
      <c r="E3128" s="32" t="s">
        <v>1497</v>
      </c>
      <c r="H3128" s="372">
        <f>I3124</f>
        <v>2148100</v>
      </c>
      <c r="I3128" s="51">
        <f>C3128*H3128</f>
        <v>42962</v>
      </c>
    </row>
    <row r="3129" spans="2:9" s="32" customFormat="1" ht="15">
      <c r="B3129" s="337"/>
      <c r="C3129" s="369">
        <v>0.5</v>
      </c>
      <c r="D3129" s="153" t="s">
        <v>184</v>
      </c>
      <c r="E3129" s="32" t="s">
        <v>1366</v>
      </c>
      <c r="H3129" s="352">
        <f>H3115</f>
        <v>12000</v>
      </c>
      <c r="I3129" s="51">
        <f>C3129*H3129</f>
        <v>6000</v>
      </c>
    </row>
    <row r="3130" spans="2:9" s="32" customFormat="1" ht="15">
      <c r="B3130" s="337"/>
      <c r="C3130" s="369"/>
      <c r="D3130" s="48"/>
      <c r="H3130" s="431" t="s">
        <v>1115</v>
      </c>
      <c r="I3130" s="139">
        <f>SUM(I3128:I3129)</f>
        <v>48962</v>
      </c>
    </row>
    <row r="3131" spans="2:9" s="32" customFormat="1" ht="15">
      <c r="B3131" s="337"/>
      <c r="C3131" s="437" t="s">
        <v>1116</v>
      </c>
      <c r="D3131" s="48"/>
      <c r="H3131" s="367"/>
      <c r="I3131" s="51"/>
    </row>
    <row r="3132" spans="2:9" s="32" customFormat="1" ht="15">
      <c r="B3132" s="337"/>
      <c r="C3132" s="373">
        <v>1</v>
      </c>
      <c r="D3132" s="48" t="s">
        <v>915</v>
      </c>
      <c r="E3132" s="32" t="s">
        <v>1498</v>
      </c>
      <c r="H3132" s="367">
        <f>I3110</f>
        <v>1047</v>
      </c>
      <c r="I3132" s="51">
        <f>C3132*H3132</f>
        <v>1047</v>
      </c>
    </row>
    <row r="3133" spans="2:9" s="32" customFormat="1" ht="15">
      <c r="B3133" s="337"/>
      <c r="C3133" s="373">
        <v>0.005</v>
      </c>
      <c r="D3133" s="48" t="s">
        <v>1113</v>
      </c>
      <c r="E3133" s="32" t="s">
        <v>1383</v>
      </c>
      <c r="H3133" s="367">
        <f>'daftar harga bahan'!F527</f>
        <v>150000</v>
      </c>
      <c r="I3133" s="51">
        <f>C3133*H3133</f>
        <v>750</v>
      </c>
    </row>
    <row r="3134" spans="2:9" s="32" customFormat="1" ht="15">
      <c r="B3134" s="337"/>
      <c r="C3134" s="126"/>
      <c r="H3134" s="431" t="s">
        <v>1115</v>
      </c>
      <c r="I3134" s="139">
        <f>SUM(I3132:I3133)</f>
        <v>1797</v>
      </c>
    </row>
    <row r="3135" spans="2:9" s="32" customFormat="1" ht="6" customHeight="1">
      <c r="B3135" s="337"/>
      <c r="C3135" s="126"/>
      <c r="H3135" s="431"/>
      <c r="I3135" s="51"/>
    </row>
    <row r="3136" spans="2:9" s="32" customFormat="1" ht="15">
      <c r="B3136" s="337"/>
      <c r="C3136" s="126"/>
      <c r="H3136" s="431" t="s">
        <v>1120</v>
      </c>
      <c r="I3136" s="139">
        <f>SUM(I3128:I3134)/2</f>
        <v>50759</v>
      </c>
    </row>
    <row r="3137" spans="2:9" s="32" customFormat="1" ht="5.25" customHeight="1">
      <c r="B3137" s="337"/>
      <c r="C3137" s="126"/>
      <c r="H3137" s="431"/>
      <c r="I3137" s="51"/>
    </row>
    <row r="3138" spans="2:5" s="32" customFormat="1" ht="15">
      <c r="B3138" s="337" t="s">
        <v>1079</v>
      </c>
      <c r="C3138" s="369"/>
      <c r="E3138" s="44" t="s">
        <v>185</v>
      </c>
    </row>
    <row r="3139" spans="2:5" s="32" customFormat="1" ht="15">
      <c r="B3139" s="337"/>
      <c r="C3139" s="437" t="s">
        <v>1404</v>
      </c>
      <c r="E3139" s="44"/>
    </row>
    <row r="3140" spans="2:9" s="32" customFormat="1" ht="15">
      <c r="B3140" s="337"/>
      <c r="C3140" s="369">
        <v>0.03</v>
      </c>
      <c r="D3140" s="48" t="s">
        <v>1496</v>
      </c>
      <c r="E3140" s="32" t="s">
        <v>1497</v>
      </c>
      <c r="H3140" s="372">
        <f>H3128</f>
        <v>2148100</v>
      </c>
      <c r="I3140" s="51">
        <f>C3140*H3140</f>
        <v>64443</v>
      </c>
    </row>
    <row r="3141" spans="2:9" s="32" customFormat="1" ht="15">
      <c r="B3141" s="337"/>
      <c r="C3141" s="369">
        <v>0.5</v>
      </c>
      <c r="D3141" s="153" t="s">
        <v>184</v>
      </c>
      <c r="E3141" s="32" t="s">
        <v>1366</v>
      </c>
      <c r="H3141" s="352">
        <f>H3129</f>
        <v>12000</v>
      </c>
      <c r="I3141" s="51">
        <f>C3141*H3141</f>
        <v>6000</v>
      </c>
    </row>
    <row r="3142" spans="2:9" s="32" customFormat="1" ht="15">
      <c r="B3142" s="337"/>
      <c r="C3142" s="369"/>
      <c r="D3142" s="48"/>
      <c r="H3142" s="431" t="s">
        <v>1115</v>
      </c>
      <c r="I3142" s="139">
        <f>SUM(I3140:I3141)</f>
        <v>70443</v>
      </c>
    </row>
    <row r="3143" spans="2:9" s="32" customFormat="1" ht="15">
      <c r="B3143" s="337"/>
      <c r="C3143" s="437" t="s">
        <v>1116</v>
      </c>
      <c r="D3143" s="48"/>
      <c r="H3143" s="367"/>
      <c r="I3143" s="51"/>
    </row>
    <row r="3144" spans="2:9" s="32" customFormat="1" ht="15">
      <c r="B3144" s="337"/>
      <c r="C3144" s="373">
        <v>1</v>
      </c>
      <c r="D3144" s="48" t="s">
        <v>915</v>
      </c>
      <c r="E3144" s="32" t="s">
        <v>1498</v>
      </c>
      <c r="H3144" s="367">
        <f>H3132</f>
        <v>1047</v>
      </c>
      <c r="I3144" s="51">
        <f>C3144*H3144</f>
        <v>1047</v>
      </c>
    </row>
    <row r="3145" spans="2:9" s="32" customFormat="1" ht="15">
      <c r="B3145" s="337"/>
      <c r="C3145" s="373">
        <v>0.005</v>
      </c>
      <c r="D3145" s="48" t="s">
        <v>1113</v>
      </c>
      <c r="E3145" s="32" t="s">
        <v>1383</v>
      </c>
      <c r="H3145" s="367">
        <f>H3133</f>
        <v>150000</v>
      </c>
      <c r="I3145" s="51">
        <f>C3145*H3145</f>
        <v>750</v>
      </c>
    </row>
    <row r="3146" spans="2:9" s="32" customFormat="1" ht="15">
      <c r="B3146" s="337"/>
      <c r="C3146" s="126"/>
      <c r="H3146" s="431" t="s">
        <v>1115</v>
      </c>
      <c r="I3146" s="139">
        <f>SUM(I3144:I3145)</f>
        <v>1797</v>
      </c>
    </row>
    <row r="3147" spans="2:9" s="32" customFormat="1" ht="6" customHeight="1">
      <c r="B3147" s="337"/>
      <c r="C3147" s="126"/>
      <c r="H3147" s="431"/>
      <c r="I3147" s="51"/>
    </row>
    <row r="3148" spans="2:9" s="32" customFormat="1" ht="15">
      <c r="B3148" s="337"/>
      <c r="C3148" s="126"/>
      <c r="H3148" s="431" t="s">
        <v>1120</v>
      </c>
      <c r="I3148" s="139">
        <f>SUM(I3140:I3146)/2</f>
        <v>72240</v>
      </c>
    </row>
    <row r="3149" spans="2:9" s="32" customFormat="1" ht="6" customHeight="1">
      <c r="B3149" s="337"/>
      <c r="C3149" s="369"/>
      <c r="D3149" s="48"/>
      <c r="H3149" s="367"/>
      <c r="I3149" s="51"/>
    </row>
    <row r="3150" spans="2:5" s="32" customFormat="1" ht="15">
      <c r="B3150" s="337" t="s">
        <v>1080</v>
      </c>
      <c r="C3150" s="126"/>
      <c r="E3150" s="44" t="s">
        <v>1086</v>
      </c>
    </row>
    <row r="3151" spans="2:5" s="32" customFormat="1" ht="15">
      <c r="B3151" s="337"/>
      <c r="C3151" s="362" t="s">
        <v>1404</v>
      </c>
      <c r="E3151" s="44"/>
    </row>
    <row r="3152" spans="2:9" s="32" customFormat="1" ht="15">
      <c r="B3152" s="337"/>
      <c r="C3152" s="126">
        <v>1.2</v>
      </c>
      <c r="D3152" s="32" t="s">
        <v>306</v>
      </c>
      <c r="E3152" s="32" t="s">
        <v>1499</v>
      </c>
      <c r="H3152" s="40">
        <f>'daftar harga bahan'!F38</f>
        <v>68000</v>
      </c>
      <c r="I3152" s="51">
        <f>H3152*C3152</f>
        <v>81600</v>
      </c>
    </row>
    <row r="3153" spans="2:9" s="32" customFormat="1" ht="15">
      <c r="B3153" s="337"/>
      <c r="C3153" s="126"/>
      <c r="H3153" s="431" t="s">
        <v>1115</v>
      </c>
      <c r="I3153" s="139">
        <f>SUM(I3152)</f>
        <v>81600</v>
      </c>
    </row>
    <row r="3154" spans="2:9" s="32" customFormat="1" ht="15">
      <c r="B3154" s="337"/>
      <c r="C3154" s="437" t="s">
        <v>1116</v>
      </c>
      <c r="H3154" s="40"/>
      <c r="I3154" s="51"/>
    </row>
    <row r="3155" spans="2:9" s="32" customFormat="1" ht="15">
      <c r="B3155" s="337"/>
      <c r="C3155" s="126">
        <v>0.375</v>
      </c>
      <c r="D3155" s="32" t="s">
        <v>916</v>
      </c>
      <c r="E3155" s="32" t="s">
        <v>549</v>
      </c>
      <c r="H3155" s="40">
        <f>+'Daft.Upah'!F10</f>
        <v>36000</v>
      </c>
      <c r="I3155" s="51">
        <f>H3155*C3155</f>
        <v>13500</v>
      </c>
    </row>
    <row r="3156" spans="2:9" s="32" customFormat="1" ht="15">
      <c r="B3156" s="337"/>
      <c r="C3156" s="126">
        <v>0.018</v>
      </c>
      <c r="D3156" s="32" t="s">
        <v>48</v>
      </c>
      <c r="E3156" s="32" t="s">
        <v>551</v>
      </c>
      <c r="H3156" s="40">
        <f>'Daft.Upah'!F34</f>
        <v>48000</v>
      </c>
      <c r="I3156" s="51">
        <f>H3156*C3156</f>
        <v>863.9999999999999</v>
      </c>
    </row>
    <row r="3157" spans="2:9" s="32" customFormat="1" ht="15">
      <c r="B3157" s="337"/>
      <c r="C3157" s="126"/>
      <c r="H3157" s="431" t="s">
        <v>1117</v>
      </c>
      <c r="I3157" s="139">
        <f>SUM(I3155:I3156)</f>
        <v>14364</v>
      </c>
    </row>
    <row r="3158" spans="2:9" s="32" customFormat="1" ht="15">
      <c r="B3158" s="337"/>
      <c r="C3158" s="437" t="s">
        <v>1118</v>
      </c>
      <c r="H3158" s="40"/>
      <c r="I3158" s="51"/>
    </row>
    <row r="3159" spans="2:9" s="32" customFormat="1" ht="15">
      <c r="B3159" s="337"/>
      <c r="C3159" s="126">
        <v>0.12</v>
      </c>
      <c r="D3159" s="32" t="s">
        <v>48</v>
      </c>
      <c r="E3159" s="32" t="s">
        <v>208</v>
      </c>
      <c r="H3159" s="40">
        <f>'daftar harga bahan'!F489</f>
        <v>15100</v>
      </c>
      <c r="I3159" s="51">
        <f>H3159*C3159</f>
        <v>1812</v>
      </c>
    </row>
    <row r="3160" spans="2:9" s="32" customFormat="1" ht="15">
      <c r="B3160" s="337"/>
      <c r="C3160" s="126"/>
      <c r="H3160" s="431" t="s">
        <v>1119</v>
      </c>
      <c r="I3160" s="139">
        <f>SUM(I3159)</f>
        <v>1812</v>
      </c>
    </row>
    <row r="3161" spans="2:9" s="32" customFormat="1" ht="6" customHeight="1">
      <c r="B3161" s="337"/>
      <c r="C3161" s="126"/>
      <c r="H3161" s="40"/>
      <c r="I3161" s="51"/>
    </row>
    <row r="3162" spans="2:9" s="32" customFormat="1" ht="15">
      <c r="B3162" s="337"/>
      <c r="C3162" s="126"/>
      <c r="H3162" s="431" t="s">
        <v>1120</v>
      </c>
      <c r="I3162" s="139">
        <f>SUM(I3152:I3160)/2</f>
        <v>97776</v>
      </c>
    </row>
    <row r="3163" spans="2:9" s="32" customFormat="1" ht="6.75" customHeight="1">
      <c r="B3163" s="337"/>
      <c r="C3163" s="369"/>
      <c r="D3163" s="48"/>
      <c r="H3163" s="367"/>
      <c r="I3163" s="51"/>
    </row>
    <row r="3164" spans="2:5" s="32" customFormat="1" ht="15">
      <c r="B3164" s="337" t="s">
        <v>1081</v>
      </c>
      <c r="C3164" s="126"/>
      <c r="E3164" s="44" t="s">
        <v>1089</v>
      </c>
    </row>
    <row r="3165" spans="2:9" s="32" customFormat="1" ht="15">
      <c r="B3165" s="337"/>
      <c r="C3165" s="362" t="s">
        <v>1404</v>
      </c>
      <c r="I3165" s="49"/>
    </row>
    <row r="3166" spans="2:9" s="32" customFormat="1" ht="15">
      <c r="B3166" s="337"/>
      <c r="C3166" s="126">
        <v>0.05</v>
      </c>
      <c r="D3166" s="32" t="s">
        <v>306</v>
      </c>
      <c r="E3166" s="32" t="s">
        <v>1499</v>
      </c>
      <c r="H3166" s="40">
        <f>H3152</f>
        <v>68000</v>
      </c>
      <c r="I3166" s="51">
        <f>H3166*C3166</f>
        <v>3400</v>
      </c>
    </row>
    <row r="3167" spans="2:9" s="32" customFormat="1" ht="15">
      <c r="B3167" s="337"/>
      <c r="C3167" s="126">
        <v>0.2</v>
      </c>
      <c r="D3167" s="32" t="s">
        <v>916</v>
      </c>
      <c r="E3167" s="32" t="s">
        <v>1090</v>
      </c>
      <c r="H3167" s="40">
        <f>'daftar harga bahan'!F14</f>
        <v>125000</v>
      </c>
      <c r="I3167" s="51">
        <f>H3167*C3167</f>
        <v>25000</v>
      </c>
    </row>
    <row r="3168" spans="2:9" s="32" customFormat="1" ht="15">
      <c r="B3168" s="337"/>
      <c r="C3168" s="126"/>
      <c r="H3168" s="431" t="s">
        <v>1115</v>
      </c>
      <c r="I3168" s="139">
        <f>SUM(I3166:I3167)</f>
        <v>28400</v>
      </c>
    </row>
    <row r="3169" spans="2:9" s="32" customFormat="1" ht="15">
      <c r="B3169" s="337"/>
      <c r="C3169" s="437" t="s">
        <v>1116</v>
      </c>
      <c r="H3169" s="40"/>
      <c r="I3169" s="51"/>
    </row>
    <row r="3170" spans="2:9" s="32" customFormat="1" ht="15">
      <c r="B3170" s="337"/>
      <c r="C3170" s="126">
        <v>0.375</v>
      </c>
      <c r="D3170" s="32" t="s">
        <v>916</v>
      </c>
      <c r="E3170" s="32" t="s">
        <v>549</v>
      </c>
      <c r="H3170" s="40">
        <f>+'Daft.Upah'!F10</f>
        <v>36000</v>
      </c>
      <c r="I3170" s="51">
        <f>H3170*C3170</f>
        <v>13500</v>
      </c>
    </row>
    <row r="3171" spans="2:9" s="32" customFormat="1" ht="15">
      <c r="B3171" s="337"/>
      <c r="C3171" s="126">
        <v>0.019</v>
      </c>
      <c r="D3171" s="32" t="s">
        <v>48</v>
      </c>
      <c r="E3171" s="32" t="s">
        <v>551</v>
      </c>
      <c r="H3171" s="40">
        <f>'Daft.Upah'!F34</f>
        <v>48000</v>
      </c>
      <c r="I3171" s="51">
        <f>H3171*C3171</f>
        <v>912</v>
      </c>
    </row>
    <row r="3172" spans="2:9" s="32" customFormat="1" ht="15">
      <c r="B3172" s="337"/>
      <c r="C3172" s="126"/>
      <c r="H3172" s="431" t="s">
        <v>1117</v>
      </c>
      <c r="I3172" s="139">
        <f>SUM(I3170:I3171)</f>
        <v>14412</v>
      </c>
    </row>
    <row r="3173" spans="2:9" s="32" customFormat="1" ht="15">
      <c r="B3173" s="337"/>
      <c r="C3173" s="437" t="s">
        <v>1118</v>
      </c>
      <c r="H3173" s="40"/>
      <c r="I3173" s="51"/>
    </row>
    <row r="3174" spans="2:9" s="32" customFormat="1" ht="15">
      <c r="B3174" s="337"/>
      <c r="C3174" s="369">
        <v>0.004</v>
      </c>
      <c r="D3174" s="32" t="s">
        <v>1113</v>
      </c>
      <c r="E3174" s="32" t="s">
        <v>1490</v>
      </c>
      <c r="H3174" s="40">
        <f>'daftar harga bahan'!F527</f>
        <v>150000</v>
      </c>
      <c r="I3174" s="51">
        <f>H3174*C3174</f>
        <v>600</v>
      </c>
    </row>
    <row r="3175" spans="2:9" s="32" customFormat="1" ht="15">
      <c r="B3175" s="337"/>
      <c r="C3175" s="126">
        <v>0.12</v>
      </c>
      <c r="D3175" s="32" t="s">
        <v>48</v>
      </c>
      <c r="E3175" s="32" t="s">
        <v>208</v>
      </c>
      <c r="H3175" s="40">
        <f>H3159</f>
        <v>15100</v>
      </c>
      <c r="I3175" s="51">
        <f>H3175*C3175</f>
        <v>1812</v>
      </c>
    </row>
    <row r="3176" spans="2:9" s="32" customFormat="1" ht="15">
      <c r="B3176" s="337"/>
      <c r="C3176" s="126"/>
      <c r="H3176" s="431" t="s">
        <v>1119</v>
      </c>
      <c r="I3176" s="139">
        <f>SUM(I3174:I3175)</f>
        <v>2412</v>
      </c>
    </row>
    <row r="3177" spans="2:9" s="32" customFormat="1" ht="2.25" customHeight="1">
      <c r="B3177" s="337"/>
      <c r="C3177" s="437"/>
      <c r="H3177" s="40"/>
      <c r="I3177" s="51"/>
    </row>
    <row r="3178" spans="2:9" s="32" customFormat="1" ht="15">
      <c r="B3178" s="337"/>
      <c r="C3178" s="126"/>
      <c r="H3178" s="431" t="s">
        <v>1120</v>
      </c>
      <c r="I3178" s="139">
        <f>SUM(I3166:I3176)/2</f>
        <v>45224</v>
      </c>
    </row>
    <row r="3179" spans="2:9" s="32" customFormat="1" ht="5.25" customHeight="1">
      <c r="B3179" s="337"/>
      <c r="C3179" s="369"/>
      <c r="D3179" s="48"/>
      <c r="H3179" s="367"/>
      <c r="I3179" s="51"/>
    </row>
    <row r="3180" spans="2:5" s="32" customFormat="1" ht="15">
      <c r="B3180" s="337" t="s">
        <v>1500</v>
      </c>
      <c r="C3180" s="126"/>
      <c r="E3180" s="44" t="s">
        <v>1094</v>
      </c>
    </row>
    <row r="3181" spans="2:9" s="32" customFormat="1" ht="15">
      <c r="B3181" s="337"/>
      <c r="C3181" s="362" t="s">
        <v>1404</v>
      </c>
      <c r="I3181" s="49"/>
    </row>
    <row r="3182" spans="2:9" s="32" customFormat="1" ht="15">
      <c r="B3182" s="337"/>
      <c r="C3182" s="126">
        <v>0.02</v>
      </c>
      <c r="D3182" s="32" t="s">
        <v>306</v>
      </c>
      <c r="E3182" s="32" t="s">
        <v>1087</v>
      </c>
      <c r="H3182" s="40">
        <f>H3166</f>
        <v>68000</v>
      </c>
      <c r="I3182" s="51">
        <f>H3182*C3182</f>
        <v>1360</v>
      </c>
    </row>
    <row r="3183" spans="2:9" s="32" customFormat="1" ht="15">
      <c r="B3183" s="337"/>
      <c r="C3183" s="126">
        <v>0.08</v>
      </c>
      <c r="D3183" s="32" t="s">
        <v>916</v>
      </c>
      <c r="E3183" s="32" t="s">
        <v>1092</v>
      </c>
      <c r="H3183" s="40">
        <f>'daftar harga bahan'!F22</f>
        <v>152000</v>
      </c>
      <c r="I3183" s="51">
        <f>H3183*C3183</f>
        <v>12160</v>
      </c>
    </row>
    <row r="3184" spans="2:9" s="32" customFormat="1" ht="15">
      <c r="B3184" s="337"/>
      <c r="C3184" s="126"/>
      <c r="H3184" s="431" t="s">
        <v>1115</v>
      </c>
      <c r="I3184" s="139">
        <f>SUM(I3182:I3183)</f>
        <v>13520</v>
      </c>
    </row>
    <row r="3185" spans="2:9" s="32" customFormat="1" ht="15">
      <c r="B3185" s="337"/>
      <c r="C3185" s="437" t="s">
        <v>1116</v>
      </c>
      <c r="H3185" s="40"/>
      <c r="I3185" s="51"/>
    </row>
    <row r="3186" spans="2:9" s="32" customFormat="1" ht="15">
      <c r="B3186" s="337"/>
      <c r="C3186" s="126">
        <v>0.075</v>
      </c>
      <c r="D3186" s="32" t="s">
        <v>916</v>
      </c>
      <c r="E3186" s="32" t="s">
        <v>549</v>
      </c>
      <c r="H3186" s="40">
        <f>+'Daft.Upah'!F10</f>
        <v>36000</v>
      </c>
      <c r="I3186" s="51">
        <f>H3186*C3186</f>
        <v>2700</v>
      </c>
    </row>
    <row r="3187" spans="2:9" s="32" customFormat="1" ht="15">
      <c r="B3187" s="337"/>
      <c r="C3187" s="126">
        <v>0.0038</v>
      </c>
      <c r="D3187" s="32" t="s">
        <v>48</v>
      </c>
      <c r="E3187" s="32" t="s">
        <v>551</v>
      </c>
      <c r="H3187" s="40">
        <f>'Daft.Upah'!F34</f>
        <v>48000</v>
      </c>
      <c r="I3187" s="51">
        <f>H3187*C3187</f>
        <v>182.4</v>
      </c>
    </row>
    <row r="3188" spans="2:9" s="32" customFormat="1" ht="15">
      <c r="B3188" s="337"/>
      <c r="C3188" s="126"/>
      <c r="H3188" s="431" t="s">
        <v>1117</v>
      </c>
      <c r="I3188" s="139">
        <f>SUM(I3186:I3187)</f>
        <v>2882.4</v>
      </c>
    </row>
    <row r="3189" spans="2:9" s="32" customFormat="1" ht="15">
      <c r="B3189" s="337"/>
      <c r="C3189" s="437" t="s">
        <v>1118</v>
      </c>
      <c r="H3189" s="40"/>
      <c r="I3189" s="51"/>
    </row>
    <row r="3190" spans="2:9" s="32" customFormat="1" ht="15">
      <c r="B3190" s="337"/>
      <c r="C3190" s="369">
        <v>0.004</v>
      </c>
      <c r="D3190" s="32" t="s">
        <v>1113</v>
      </c>
      <c r="E3190" s="32" t="s">
        <v>1490</v>
      </c>
      <c r="H3190" s="40">
        <f>H3174</f>
        <v>150000</v>
      </c>
      <c r="I3190" s="51">
        <f>H3190*C3190</f>
        <v>600</v>
      </c>
    </row>
    <row r="3191" spans="2:9" s="32" customFormat="1" ht="15">
      <c r="B3191" s="337"/>
      <c r="C3191" s="126">
        <v>0.12</v>
      </c>
      <c r="D3191" s="32" t="s">
        <v>48</v>
      </c>
      <c r="E3191" s="32" t="s">
        <v>208</v>
      </c>
      <c r="H3191" s="40">
        <f>H3175</f>
        <v>15100</v>
      </c>
      <c r="I3191" s="51">
        <f>H3191*C3191</f>
        <v>1812</v>
      </c>
    </row>
    <row r="3192" spans="2:9" s="32" customFormat="1" ht="15">
      <c r="B3192" s="337"/>
      <c r="C3192" s="126"/>
      <c r="H3192" s="431" t="s">
        <v>1119</v>
      </c>
      <c r="I3192" s="139">
        <f>SUM(I3190:I3191)</f>
        <v>2412</v>
      </c>
    </row>
    <row r="3193" spans="2:9" s="32" customFormat="1" ht="5.25" customHeight="1">
      <c r="B3193" s="337"/>
      <c r="C3193" s="437"/>
      <c r="H3193" s="40"/>
      <c r="I3193" s="51">
        <f>SUM(I3190:I3192)</f>
        <v>4824</v>
      </c>
    </row>
    <row r="3194" spans="2:9" s="32" customFormat="1" ht="15">
      <c r="B3194" s="337"/>
      <c r="C3194" s="126"/>
      <c r="H3194" s="431" t="s">
        <v>1120</v>
      </c>
      <c r="I3194" s="139">
        <f>SUM(I3182:I3192)/2</f>
        <v>18814.4</v>
      </c>
    </row>
    <row r="3195" spans="2:9" s="32" customFormat="1" ht="6" customHeight="1">
      <c r="B3195" s="337"/>
      <c r="C3195" s="369"/>
      <c r="D3195" s="48"/>
      <c r="H3195" s="367"/>
      <c r="I3195" s="51"/>
    </row>
    <row r="3196" spans="2:5" s="32" customFormat="1" ht="15">
      <c r="B3196" s="337" t="s">
        <v>1082</v>
      </c>
      <c r="C3196" s="126"/>
      <c r="E3196" s="44" t="s">
        <v>1095</v>
      </c>
    </row>
    <row r="3197" spans="2:5" s="32" customFormat="1" ht="15">
      <c r="B3197" s="337"/>
      <c r="C3197" s="362" t="s">
        <v>1404</v>
      </c>
      <c r="E3197" s="44"/>
    </row>
    <row r="3198" spans="2:9" s="32" customFormat="1" ht="15">
      <c r="B3198" s="337"/>
      <c r="C3198" s="126">
        <v>1</v>
      </c>
      <c r="D3198" s="32" t="s">
        <v>306</v>
      </c>
      <c r="E3198" s="32" t="s">
        <v>1096</v>
      </c>
      <c r="H3198" s="40">
        <f>'daftar harga bahan'!F200</f>
        <v>39000</v>
      </c>
      <c r="I3198" s="51">
        <f>H3198*C3198</f>
        <v>39000</v>
      </c>
    </row>
    <row r="3199" spans="2:9" s="32" customFormat="1" ht="15">
      <c r="B3199" s="337"/>
      <c r="C3199" s="126"/>
      <c r="H3199" s="431" t="s">
        <v>1115</v>
      </c>
      <c r="I3199" s="139">
        <f>SUM(I3198)</f>
        <v>39000</v>
      </c>
    </row>
    <row r="3200" spans="2:9" s="32" customFormat="1" ht="15">
      <c r="B3200" s="337"/>
      <c r="C3200" s="437" t="s">
        <v>1116</v>
      </c>
      <c r="H3200" s="40"/>
      <c r="I3200" s="51"/>
    </row>
    <row r="3201" spans="2:9" s="32" customFormat="1" ht="15">
      <c r="B3201" s="337"/>
      <c r="C3201" s="126">
        <v>0.04</v>
      </c>
      <c r="D3201" s="32" t="s">
        <v>916</v>
      </c>
      <c r="E3201" s="32" t="s">
        <v>548</v>
      </c>
      <c r="H3201" s="40">
        <f>+'Daft.Upah'!F13</f>
        <v>51000</v>
      </c>
      <c r="I3201" s="51">
        <f>H3201*C3201</f>
        <v>2040</v>
      </c>
    </row>
    <row r="3202" spans="2:9" s="32" customFormat="1" ht="15">
      <c r="B3202" s="337"/>
      <c r="C3202" s="126">
        <v>0.004</v>
      </c>
      <c r="D3202" s="32" t="s">
        <v>916</v>
      </c>
      <c r="E3202" s="32" t="s">
        <v>1097</v>
      </c>
      <c r="H3202" s="40">
        <f>'Daft.Upah'!F31</f>
        <v>54000</v>
      </c>
      <c r="I3202" s="51">
        <f>H3202*C3202</f>
        <v>216</v>
      </c>
    </row>
    <row r="3203" spans="2:9" s="32" customFormat="1" ht="15">
      <c r="B3203" s="337"/>
      <c r="C3203" s="126">
        <v>0.25</v>
      </c>
      <c r="D3203" s="32" t="s">
        <v>916</v>
      </c>
      <c r="E3203" s="32" t="s">
        <v>549</v>
      </c>
      <c r="H3203" s="40">
        <f>+'Daft.Upah'!F10</f>
        <v>36000</v>
      </c>
      <c r="I3203" s="51">
        <f>H3203*C3203</f>
        <v>9000</v>
      </c>
    </row>
    <row r="3204" spans="2:9" s="32" customFormat="1" ht="15">
      <c r="B3204" s="337"/>
      <c r="C3204" s="126">
        <v>0.025</v>
      </c>
      <c r="D3204" s="32" t="s">
        <v>48</v>
      </c>
      <c r="E3204" s="32" t="s">
        <v>551</v>
      </c>
      <c r="H3204" s="40">
        <f>'Daft.Upah'!F34</f>
        <v>48000</v>
      </c>
      <c r="I3204" s="51">
        <f>H3204*C3204</f>
        <v>1200</v>
      </c>
    </row>
    <row r="3205" spans="2:9" s="32" customFormat="1" ht="15">
      <c r="B3205" s="337"/>
      <c r="C3205" s="126"/>
      <c r="H3205" s="431" t="s">
        <v>1117</v>
      </c>
      <c r="I3205" s="139">
        <f>SUM(I3201:I3204)</f>
        <v>12456</v>
      </c>
    </row>
    <row r="3206" spans="2:9" s="32" customFormat="1" ht="15">
      <c r="B3206" s="337"/>
      <c r="C3206" s="437" t="s">
        <v>1118</v>
      </c>
      <c r="H3206" s="40"/>
      <c r="I3206" s="51"/>
    </row>
    <row r="3207" spans="2:9" s="32" customFormat="1" ht="15">
      <c r="B3207" s="337"/>
      <c r="C3207" s="126">
        <v>0.1</v>
      </c>
      <c r="D3207" s="32" t="s">
        <v>48</v>
      </c>
      <c r="E3207" s="32" t="s">
        <v>1068</v>
      </c>
      <c r="H3207" s="40">
        <f>+'daftar harga bahan'!F489</f>
        <v>15100</v>
      </c>
      <c r="I3207" s="51">
        <f>H3207*C3207</f>
        <v>1510</v>
      </c>
    </row>
    <row r="3208" spans="2:9" s="32" customFormat="1" ht="15">
      <c r="B3208" s="337"/>
      <c r="C3208" s="126"/>
      <c r="H3208" s="431" t="s">
        <v>1119</v>
      </c>
      <c r="I3208" s="139">
        <f>SUM(I3207)</f>
        <v>1510</v>
      </c>
    </row>
    <row r="3209" spans="2:9" s="32" customFormat="1" ht="5.25" customHeight="1">
      <c r="B3209" s="337"/>
      <c r="C3209" s="126"/>
      <c r="H3209" s="40"/>
      <c r="I3209" s="51"/>
    </row>
    <row r="3210" spans="2:9" s="32" customFormat="1" ht="15">
      <c r="B3210" s="337"/>
      <c r="C3210" s="126"/>
      <c r="H3210" s="431" t="s">
        <v>1120</v>
      </c>
      <c r="I3210" s="139">
        <f>SUM(I3198:I3208)/2</f>
        <v>52966</v>
      </c>
    </row>
    <row r="3211" spans="2:9" s="32" customFormat="1" ht="5.25" customHeight="1">
      <c r="B3211" s="337"/>
      <c r="C3211" s="369"/>
      <c r="D3211" s="48"/>
      <c r="H3211" s="367"/>
      <c r="I3211" s="51"/>
    </row>
    <row r="3212" spans="2:5" s="32" customFormat="1" ht="15">
      <c r="B3212" s="337" t="s">
        <v>1083</v>
      </c>
      <c r="C3212" s="126"/>
      <c r="E3212" s="44" t="s">
        <v>1104</v>
      </c>
    </row>
    <row r="3213" spans="2:9" s="32" customFormat="1" ht="15">
      <c r="B3213" s="337"/>
      <c r="C3213" s="362" t="s">
        <v>1404</v>
      </c>
      <c r="I3213" s="49"/>
    </row>
    <row r="3214" spans="2:9" s="32" customFormat="1" ht="15">
      <c r="B3214" s="337"/>
      <c r="C3214" s="126">
        <v>1</v>
      </c>
      <c r="D3214" s="32" t="s">
        <v>306</v>
      </c>
      <c r="E3214" s="32" t="s">
        <v>1041</v>
      </c>
      <c r="H3214" s="40">
        <f>'daftar harga bahan'!F327</f>
        <v>3240000</v>
      </c>
      <c r="I3214" s="51">
        <f>H3214*C3214</f>
        <v>3240000</v>
      </c>
    </row>
    <row r="3215" spans="2:9" s="32" customFormat="1" ht="15">
      <c r="B3215" s="337"/>
      <c r="C3215" s="126">
        <v>1</v>
      </c>
      <c r="D3215" s="32" t="s">
        <v>306</v>
      </c>
      <c r="E3215" s="32" t="s">
        <v>1040</v>
      </c>
      <c r="H3215" s="40">
        <f>'daftar harga bahan'!F328</f>
        <v>3240000</v>
      </c>
      <c r="I3215" s="51">
        <f>H3215*C3215</f>
        <v>3240000</v>
      </c>
    </row>
    <row r="3216" spans="2:9" s="32" customFormat="1" ht="15">
      <c r="B3216" s="337"/>
      <c r="C3216" s="126">
        <v>0.5</v>
      </c>
      <c r="D3216" s="32" t="s">
        <v>306</v>
      </c>
      <c r="E3216" s="32" t="s">
        <v>1099</v>
      </c>
      <c r="H3216" s="40">
        <f>'daftar harga bahan'!F526</f>
        <v>252000</v>
      </c>
      <c r="I3216" s="51">
        <f>H3216*C3216</f>
        <v>126000</v>
      </c>
    </row>
    <row r="3217" spans="2:9" s="32" customFormat="1" ht="15">
      <c r="B3217" s="337"/>
      <c r="C3217" s="126"/>
      <c r="H3217" s="431" t="s">
        <v>1115</v>
      </c>
      <c r="I3217" s="429">
        <f>SUM(I3214:I3216)</f>
        <v>6606000</v>
      </c>
    </row>
    <row r="3218" spans="2:3" s="32" customFormat="1" ht="15">
      <c r="B3218" s="337"/>
      <c r="C3218" s="437" t="s">
        <v>1116</v>
      </c>
    </row>
    <row r="3219" spans="2:9" s="32" customFormat="1" ht="15">
      <c r="B3219" s="337"/>
      <c r="C3219" s="126">
        <v>1</v>
      </c>
      <c r="D3219" s="32" t="s">
        <v>916</v>
      </c>
      <c r="E3219" s="32" t="s">
        <v>1100</v>
      </c>
      <c r="H3219" s="40">
        <f>+'Daft.Upah'!F14</f>
        <v>51000</v>
      </c>
      <c r="I3219" s="51">
        <f>H3219*C3219</f>
        <v>51000</v>
      </c>
    </row>
    <row r="3220" spans="2:9" s="32" customFormat="1" ht="15">
      <c r="B3220" s="337"/>
      <c r="C3220" s="126">
        <v>3</v>
      </c>
      <c r="D3220" s="32" t="s">
        <v>916</v>
      </c>
      <c r="E3220" s="32" t="s">
        <v>549</v>
      </c>
      <c r="H3220" s="40">
        <f>+'Daft.Upah'!F10</f>
        <v>36000</v>
      </c>
      <c r="I3220" s="51">
        <f>H3220*C3220</f>
        <v>108000</v>
      </c>
    </row>
    <row r="3221" spans="2:9" s="32" customFormat="1" ht="15">
      <c r="B3221" s="337"/>
      <c r="C3221" s="126">
        <v>0.3</v>
      </c>
      <c r="D3221" s="32" t="s">
        <v>48</v>
      </c>
      <c r="E3221" s="32" t="s">
        <v>551</v>
      </c>
      <c r="H3221" s="40">
        <f>'Daft.Upah'!F34</f>
        <v>48000</v>
      </c>
      <c r="I3221" s="51">
        <f>H3221*C3221</f>
        <v>14400</v>
      </c>
    </row>
    <row r="3222" spans="2:9" s="32" customFormat="1" ht="15">
      <c r="B3222" s="337"/>
      <c r="C3222" s="126"/>
      <c r="H3222" s="431" t="s">
        <v>1117</v>
      </c>
      <c r="I3222" s="139">
        <f>SUM(I3219:I3221)</f>
        <v>173400</v>
      </c>
    </row>
    <row r="3223" spans="2:9" s="32" customFormat="1" ht="15">
      <c r="B3223" s="337"/>
      <c r="C3223" s="437" t="s">
        <v>1118</v>
      </c>
      <c r="H3223" s="40"/>
      <c r="I3223" s="51"/>
    </row>
    <row r="3224" spans="2:9" s="32" customFormat="1" ht="15">
      <c r="B3224" s="337"/>
      <c r="C3224" s="126">
        <v>1</v>
      </c>
      <c r="D3224" s="32" t="s">
        <v>48</v>
      </c>
      <c r="E3224" s="32" t="s">
        <v>1068</v>
      </c>
      <c r="H3224" s="40">
        <f>+'daftar harga bahan'!F489</f>
        <v>15100</v>
      </c>
      <c r="I3224" s="51">
        <f>H3224*C3224</f>
        <v>15100</v>
      </c>
    </row>
    <row r="3225" spans="2:9" s="32" customFormat="1" ht="15">
      <c r="B3225" s="337"/>
      <c r="C3225" s="126"/>
      <c r="H3225" s="431" t="s">
        <v>1119</v>
      </c>
      <c r="I3225" s="139">
        <f>SUM(I3224)</f>
        <v>15100</v>
      </c>
    </row>
    <row r="3226" spans="2:9" s="32" customFormat="1" ht="4.5" customHeight="1">
      <c r="B3226" s="337"/>
      <c r="C3226" s="126"/>
      <c r="H3226" s="40"/>
      <c r="I3226" s="51"/>
    </row>
    <row r="3227" spans="2:9" s="32" customFormat="1" ht="15">
      <c r="B3227" s="337"/>
      <c r="C3227" s="126"/>
      <c r="H3227" s="431" t="s">
        <v>1120</v>
      </c>
      <c r="I3227" s="139">
        <f>SUM(I3214:I3225)/2</f>
        <v>6794500</v>
      </c>
    </row>
    <row r="3228" spans="2:9" s="32" customFormat="1" ht="6" customHeight="1">
      <c r="B3228" s="337"/>
      <c r="C3228" s="369"/>
      <c r="D3228" s="48"/>
      <c r="H3228" s="367"/>
      <c r="I3228" s="51"/>
    </row>
    <row r="3229" spans="2:5" s="32" customFormat="1" ht="15">
      <c r="B3229" s="337" t="s">
        <v>1084</v>
      </c>
      <c r="C3229" s="126"/>
      <c r="E3229" s="44" t="s">
        <v>1105</v>
      </c>
    </row>
    <row r="3230" spans="2:5" s="32" customFormat="1" ht="15">
      <c r="B3230" s="337"/>
      <c r="C3230" s="362" t="s">
        <v>1404</v>
      </c>
      <c r="E3230" s="44"/>
    </row>
    <row r="3231" spans="2:9" s="32" customFormat="1" ht="15">
      <c r="B3231" s="337"/>
      <c r="C3231" s="126">
        <v>1</v>
      </c>
      <c r="D3231" s="32" t="s">
        <v>306</v>
      </c>
      <c r="E3231" s="32" t="s">
        <v>1039</v>
      </c>
      <c r="H3231" s="40">
        <f>'daftar harga bahan'!F329</f>
        <v>4075000</v>
      </c>
      <c r="I3231" s="51">
        <f>H3231*C3231</f>
        <v>4075000</v>
      </c>
    </row>
    <row r="3232" spans="2:9" s="32" customFormat="1" ht="15">
      <c r="B3232" s="337"/>
      <c r="C3232" s="126">
        <v>1</v>
      </c>
      <c r="D3232" s="32" t="s">
        <v>306</v>
      </c>
      <c r="E3232" s="32" t="s">
        <v>1501</v>
      </c>
      <c r="H3232" s="40">
        <f>'daftar harga bahan'!F330</f>
        <v>4075000</v>
      </c>
      <c r="I3232" s="51">
        <f>H3232*C3232</f>
        <v>4075000</v>
      </c>
    </row>
    <row r="3233" spans="2:9" s="32" customFormat="1" ht="15">
      <c r="B3233" s="337"/>
      <c r="C3233" s="126">
        <v>0.5</v>
      </c>
      <c r="D3233" s="32" t="s">
        <v>306</v>
      </c>
      <c r="E3233" s="32" t="s">
        <v>1099</v>
      </c>
      <c r="H3233" s="40">
        <f>H3216</f>
        <v>252000</v>
      </c>
      <c r="I3233" s="51">
        <f>H3233*C3233</f>
        <v>126000</v>
      </c>
    </row>
    <row r="3234" spans="2:9" s="32" customFormat="1" ht="15">
      <c r="B3234" s="337"/>
      <c r="C3234" s="126"/>
      <c r="H3234" s="431" t="s">
        <v>1115</v>
      </c>
      <c r="I3234" s="429">
        <f>SUM(I3231:I3233)</f>
        <v>8276000</v>
      </c>
    </row>
    <row r="3235" spans="2:3" s="32" customFormat="1" ht="15">
      <c r="B3235" s="337"/>
      <c r="C3235" s="437" t="s">
        <v>1116</v>
      </c>
    </row>
    <row r="3236" spans="2:9" s="32" customFormat="1" ht="15">
      <c r="B3236" s="337"/>
      <c r="C3236" s="126">
        <v>1</v>
      </c>
      <c r="D3236" s="32" t="s">
        <v>916</v>
      </c>
      <c r="E3236" s="32" t="s">
        <v>1100</v>
      </c>
      <c r="H3236" s="40">
        <f>+H3219</f>
        <v>51000</v>
      </c>
      <c r="I3236" s="51">
        <f>H3236*C3236</f>
        <v>51000</v>
      </c>
    </row>
    <row r="3237" spans="2:9" s="32" customFormat="1" ht="15">
      <c r="B3237" s="337"/>
      <c r="C3237" s="126">
        <v>3.1</v>
      </c>
      <c r="D3237" s="32" t="s">
        <v>916</v>
      </c>
      <c r="E3237" s="32" t="s">
        <v>549</v>
      </c>
      <c r="H3237" s="40">
        <f>+H3220</f>
        <v>36000</v>
      </c>
      <c r="I3237" s="51">
        <f>H3237*C3237</f>
        <v>111600</v>
      </c>
    </row>
    <row r="3238" spans="2:9" s="32" customFormat="1" ht="15">
      <c r="B3238" s="337"/>
      <c r="C3238" s="126">
        <v>0.3</v>
      </c>
      <c r="D3238" s="32" t="s">
        <v>48</v>
      </c>
      <c r="E3238" s="32" t="s">
        <v>551</v>
      </c>
      <c r="H3238" s="40">
        <f>+H3221</f>
        <v>48000</v>
      </c>
      <c r="I3238" s="51">
        <f>H3238*C3238</f>
        <v>14400</v>
      </c>
    </row>
    <row r="3239" spans="2:9" s="32" customFormat="1" ht="15">
      <c r="B3239" s="337"/>
      <c r="C3239" s="126"/>
      <c r="H3239" s="431" t="s">
        <v>1117</v>
      </c>
      <c r="I3239" s="139">
        <f>SUM(I3236:I3238)</f>
        <v>177000</v>
      </c>
    </row>
    <row r="3240" spans="2:9" s="32" customFormat="1" ht="15">
      <c r="B3240" s="337"/>
      <c r="C3240" s="437" t="s">
        <v>1118</v>
      </c>
      <c r="H3240" s="40"/>
      <c r="I3240" s="51"/>
    </row>
    <row r="3241" spans="2:9" s="32" customFormat="1" ht="15">
      <c r="B3241" s="337"/>
      <c r="C3241" s="126">
        <v>1</v>
      </c>
      <c r="D3241" s="32" t="s">
        <v>48</v>
      </c>
      <c r="E3241" s="32" t="s">
        <v>1068</v>
      </c>
      <c r="H3241" s="40">
        <f>+H3224</f>
        <v>15100</v>
      </c>
      <c r="I3241" s="51">
        <f>H3241*C3241</f>
        <v>15100</v>
      </c>
    </row>
    <row r="3242" spans="2:9" s="32" customFormat="1" ht="15">
      <c r="B3242" s="337"/>
      <c r="C3242" s="126"/>
      <c r="H3242" s="431" t="s">
        <v>1119</v>
      </c>
      <c r="I3242" s="139">
        <f>SUM(I3241)</f>
        <v>15100</v>
      </c>
    </row>
    <row r="3243" spans="2:9" s="32" customFormat="1" ht="5.25" customHeight="1">
      <c r="B3243" s="337"/>
      <c r="C3243" s="126"/>
      <c r="H3243" s="40"/>
      <c r="I3243" s="51"/>
    </row>
    <row r="3244" spans="2:9" s="32" customFormat="1" ht="15">
      <c r="B3244" s="337"/>
      <c r="C3244" s="126"/>
      <c r="H3244" s="431" t="s">
        <v>1120</v>
      </c>
      <c r="I3244" s="139">
        <f>SUM(I3231:I3242)/2</f>
        <v>8468100</v>
      </c>
    </row>
    <row r="3245" spans="2:9" s="32" customFormat="1" ht="6" customHeight="1">
      <c r="B3245" s="337"/>
      <c r="C3245" s="369"/>
      <c r="D3245" s="48"/>
      <c r="H3245" s="367"/>
      <c r="I3245" s="51"/>
    </row>
    <row r="3246" spans="2:5" s="32" customFormat="1" ht="15">
      <c r="B3246" s="337" t="s">
        <v>1085</v>
      </c>
      <c r="C3246" s="126"/>
      <c r="E3246" s="44" t="s">
        <v>1106</v>
      </c>
    </row>
    <row r="3247" spans="2:9" s="32" customFormat="1" ht="15">
      <c r="B3247" s="337"/>
      <c r="C3247" s="362" t="s">
        <v>1404</v>
      </c>
      <c r="I3247" s="49"/>
    </row>
    <row r="3248" spans="2:9" s="32" customFormat="1" ht="15">
      <c r="B3248" s="337"/>
      <c r="C3248" s="126">
        <v>1</v>
      </c>
      <c r="D3248" s="32" t="s">
        <v>306</v>
      </c>
      <c r="E3248" s="32" t="s">
        <v>1038</v>
      </c>
      <c r="H3248" s="40">
        <f>'daftar harga bahan'!F331</f>
        <v>4860000</v>
      </c>
      <c r="I3248" s="51">
        <f>H3248*C3248</f>
        <v>4860000</v>
      </c>
    </row>
    <row r="3249" spans="2:9" s="32" customFormat="1" ht="15">
      <c r="B3249" s="337"/>
      <c r="C3249" s="126">
        <v>1</v>
      </c>
      <c r="D3249" s="32" t="s">
        <v>306</v>
      </c>
      <c r="E3249" s="32" t="s">
        <v>1037</v>
      </c>
      <c r="H3249" s="40">
        <f>'daftar harga bahan'!F332</f>
        <v>4860000</v>
      </c>
      <c r="I3249" s="51">
        <f>H3249*C3249</f>
        <v>4860000</v>
      </c>
    </row>
    <row r="3250" spans="2:9" s="32" customFormat="1" ht="15">
      <c r="B3250" s="337"/>
      <c r="C3250" s="126">
        <v>0.6</v>
      </c>
      <c r="D3250" s="32" t="s">
        <v>306</v>
      </c>
      <c r="E3250" s="32" t="s">
        <v>1099</v>
      </c>
      <c r="H3250" s="40">
        <f>H3233</f>
        <v>252000</v>
      </c>
      <c r="I3250" s="51">
        <f>H3250*C3250</f>
        <v>151200</v>
      </c>
    </row>
    <row r="3251" spans="2:9" s="32" customFormat="1" ht="15">
      <c r="B3251" s="337"/>
      <c r="C3251" s="126"/>
      <c r="H3251" s="431" t="s">
        <v>1115</v>
      </c>
      <c r="I3251" s="429">
        <f>SUM(I3248:I3250)</f>
        <v>9871200</v>
      </c>
    </row>
    <row r="3252" spans="2:3" s="32" customFormat="1" ht="15">
      <c r="B3252" s="337"/>
      <c r="C3252" s="437" t="s">
        <v>1116</v>
      </c>
    </row>
    <row r="3253" spans="2:9" s="32" customFormat="1" ht="15">
      <c r="B3253" s="337"/>
      <c r="C3253" s="126">
        <v>1.1</v>
      </c>
      <c r="D3253" s="32" t="s">
        <v>916</v>
      </c>
      <c r="E3253" s="32" t="s">
        <v>1100</v>
      </c>
      <c r="H3253" s="40">
        <f>+H3236</f>
        <v>51000</v>
      </c>
      <c r="I3253" s="51">
        <f>H3253*C3253</f>
        <v>56100.00000000001</v>
      </c>
    </row>
    <row r="3254" spans="2:9" s="32" customFormat="1" ht="15">
      <c r="B3254" s="337"/>
      <c r="C3254" s="126">
        <v>3.2</v>
      </c>
      <c r="D3254" s="32" t="s">
        <v>916</v>
      </c>
      <c r="E3254" s="32" t="s">
        <v>549</v>
      </c>
      <c r="H3254" s="40">
        <f>+H3237</f>
        <v>36000</v>
      </c>
      <c r="I3254" s="51">
        <f>H3254*C3254</f>
        <v>115200</v>
      </c>
    </row>
    <row r="3255" spans="2:9" s="32" customFormat="1" ht="15">
      <c r="B3255" s="337"/>
      <c r="C3255" s="126">
        <v>0.4</v>
      </c>
      <c r="D3255" s="32" t="s">
        <v>48</v>
      </c>
      <c r="E3255" s="32" t="s">
        <v>551</v>
      </c>
      <c r="H3255" s="40">
        <f>+H3238</f>
        <v>48000</v>
      </c>
      <c r="I3255" s="51">
        <f>H3255*C3255</f>
        <v>19200</v>
      </c>
    </row>
    <row r="3256" spans="2:9" s="32" customFormat="1" ht="15">
      <c r="B3256" s="337"/>
      <c r="C3256" s="126"/>
      <c r="H3256" s="431" t="s">
        <v>1117</v>
      </c>
      <c r="I3256" s="139">
        <f>SUM(I3253:I3255)</f>
        <v>190500</v>
      </c>
    </row>
    <row r="3257" spans="2:9" s="32" customFormat="1" ht="15">
      <c r="B3257" s="337"/>
      <c r="C3257" s="437" t="s">
        <v>1118</v>
      </c>
      <c r="H3257" s="40"/>
      <c r="I3257" s="51"/>
    </row>
    <row r="3258" spans="2:9" s="32" customFormat="1" ht="15">
      <c r="B3258" s="337"/>
      <c r="C3258" s="126">
        <v>1</v>
      </c>
      <c r="D3258" s="32" t="s">
        <v>48</v>
      </c>
      <c r="E3258" s="32" t="s">
        <v>1068</v>
      </c>
      <c r="H3258" s="40">
        <f>+H3241</f>
        <v>15100</v>
      </c>
      <c r="I3258" s="51">
        <f>H3258*C3258</f>
        <v>15100</v>
      </c>
    </row>
    <row r="3259" spans="2:9" s="32" customFormat="1" ht="15">
      <c r="B3259" s="337"/>
      <c r="C3259" s="126"/>
      <c r="H3259" s="431" t="s">
        <v>1119</v>
      </c>
      <c r="I3259" s="139">
        <f>SUM(I3258)</f>
        <v>15100</v>
      </c>
    </row>
    <row r="3260" spans="2:9" s="32" customFormat="1" ht="5.25" customHeight="1">
      <c r="B3260" s="337"/>
      <c r="C3260" s="126"/>
      <c r="H3260" s="40"/>
      <c r="I3260" s="51"/>
    </row>
    <row r="3261" spans="2:9" s="32" customFormat="1" ht="15">
      <c r="B3261" s="337"/>
      <c r="C3261" s="126"/>
      <c r="H3261" s="431" t="s">
        <v>1120</v>
      </c>
      <c r="I3261" s="139">
        <f>SUM(I3248:I3259)/2</f>
        <v>10076800</v>
      </c>
    </row>
    <row r="3262" spans="2:9" s="32" customFormat="1" ht="6" customHeight="1">
      <c r="B3262" s="337"/>
      <c r="C3262" s="369"/>
      <c r="D3262" s="48"/>
      <c r="H3262" s="367"/>
      <c r="I3262" s="51"/>
    </row>
    <row r="3263" spans="2:5" s="32" customFormat="1" ht="15">
      <c r="B3263" s="337" t="s">
        <v>1088</v>
      </c>
      <c r="C3263" s="126"/>
      <c r="E3263" s="44" t="s">
        <v>1108</v>
      </c>
    </row>
    <row r="3264" spans="2:9" s="32" customFormat="1" ht="15">
      <c r="B3264" s="337"/>
      <c r="C3264" s="362" t="s">
        <v>1404</v>
      </c>
      <c r="I3264" s="49"/>
    </row>
    <row r="3265" spans="2:9" s="32" customFormat="1" ht="15">
      <c r="B3265" s="337"/>
      <c r="C3265" s="126">
        <v>1</v>
      </c>
      <c r="D3265" s="32" t="s">
        <v>306</v>
      </c>
      <c r="E3265" s="32" t="s">
        <v>1034</v>
      </c>
      <c r="H3265" s="40">
        <f>'daftar harga bahan'!F335</f>
        <v>7560000</v>
      </c>
      <c r="I3265" s="51">
        <f>H3265*C3265</f>
        <v>7560000</v>
      </c>
    </row>
    <row r="3266" spans="2:9" s="32" customFormat="1" ht="15">
      <c r="B3266" s="337"/>
      <c r="C3266" s="126">
        <v>1</v>
      </c>
      <c r="D3266" s="32" t="s">
        <v>306</v>
      </c>
      <c r="E3266" s="32" t="s">
        <v>1033</v>
      </c>
      <c r="H3266" s="40">
        <f>'daftar harga bahan'!F336</f>
        <v>7560000</v>
      </c>
      <c r="I3266" s="51">
        <f>H3266*C3266</f>
        <v>7560000</v>
      </c>
    </row>
    <row r="3267" spans="2:9" s="32" customFormat="1" ht="15">
      <c r="B3267" s="337"/>
      <c r="C3267" s="126">
        <v>1</v>
      </c>
      <c r="D3267" s="32" t="s">
        <v>306</v>
      </c>
      <c r="E3267" s="32" t="s">
        <v>1099</v>
      </c>
      <c r="H3267" s="40">
        <f>H3250</f>
        <v>252000</v>
      </c>
      <c r="I3267" s="51">
        <f>H3267*C3267</f>
        <v>252000</v>
      </c>
    </row>
    <row r="3268" spans="2:9" s="32" customFormat="1" ht="15">
      <c r="B3268" s="337"/>
      <c r="C3268" s="126"/>
      <c r="H3268" s="431" t="s">
        <v>1115</v>
      </c>
      <c r="I3268" s="429">
        <f>SUM(I3265:I3267)</f>
        <v>15372000</v>
      </c>
    </row>
    <row r="3269" spans="2:3" s="32" customFormat="1" ht="15">
      <c r="B3269" s="337"/>
      <c r="C3269" s="437" t="s">
        <v>1116</v>
      </c>
    </row>
    <row r="3270" spans="2:9" s="32" customFormat="1" ht="15">
      <c r="B3270" s="337"/>
      <c r="C3270" s="126">
        <v>1.2</v>
      </c>
      <c r="D3270" s="32" t="s">
        <v>916</v>
      </c>
      <c r="E3270" s="32" t="s">
        <v>1100</v>
      </c>
      <c r="H3270" s="40">
        <f>+H3236</f>
        <v>51000</v>
      </c>
      <c r="I3270" s="51">
        <f>H3270*C3270</f>
        <v>61200</v>
      </c>
    </row>
    <row r="3271" spans="2:9" s="32" customFormat="1" ht="15">
      <c r="B3271" s="337"/>
      <c r="C3271" s="126">
        <v>3.3</v>
      </c>
      <c r="D3271" s="32" t="s">
        <v>916</v>
      </c>
      <c r="E3271" s="32" t="s">
        <v>549</v>
      </c>
      <c r="H3271" s="40">
        <f>+H3237</f>
        <v>36000</v>
      </c>
      <c r="I3271" s="51">
        <f>H3271*C3271</f>
        <v>118800</v>
      </c>
    </row>
    <row r="3272" spans="2:9" s="32" customFormat="1" ht="15">
      <c r="B3272" s="337"/>
      <c r="C3272" s="126">
        <v>0.5</v>
      </c>
      <c r="D3272" s="32" t="s">
        <v>48</v>
      </c>
      <c r="E3272" s="32" t="s">
        <v>551</v>
      </c>
      <c r="H3272" s="40">
        <f>+H3238</f>
        <v>48000</v>
      </c>
      <c r="I3272" s="51">
        <f>H3272*C3272</f>
        <v>24000</v>
      </c>
    </row>
    <row r="3273" spans="2:9" s="32" customFormat="1" ht="15">
      <c r="B3273" s="337"/>
      <c r="C3273" s="126"/>
      <c r="H3273" s="431" t="s">
        <v>1117</v>
      </c>
      <c r="I3273" s="139">
        <f>SUM(I3270:I3272)</f>
        <v>204000</v>
      </c>
    </row>
    <row r="3274" spans="2:9" s="32" customFormat="1" ht="15">
      <c r="B3274" s="337"/>
      <c r="C3274" s="437" t="s">
        <v>1118</v>
      </c>
      <c r="H3274" s="40"/>
      <c r="I3274" s="51"/>
    </row>
    <row r="3275" spans="2:9" s="32" customFormat="1" ht="15">
      <c r="B3275" s="337"/>
      <c r="C3275" s="126">
        <v>1</v>
      </c>
      <c r="D3275" s="32" t="s">
        <v>48</v>
      </c>
      <c r="E3275" s="32" t="s">
        <v>1068</v>
      </c>
      <c r="H3275" s="40">
        <f>+H3241</f>
        <v>15100</v>
      </c>
      <c r="I3275" s="51">
        <f>H3275*C3275</f>
        <v>15100</v>
      </c>
    </row>
    <row r="3276" spans="2:9" s="32" customFormat="1" ht="15">
      <c r="B3276" s="337"/>
      <c r="C3276" s="126"/>
      <c r="H3276" s="431" t="s">
        <v>1119</v>
      </c>
      <c r="I3276" s="139">
        <f>SUM(I3275)</f>
        <v>15100</v>
      </c>
    </row>
    <row r="3277" spans="2:9" s="32" customFormat="1" ht="5.25" customHeight="1">
      <c r="B3277" s="337"/>
      <c r="C3277" s="126"/>
      <c r="H3277" s="40"/>
      <c r="I3277" s="51"/>
    </row>
    <row r="3278" spans="2:9" s="32" customFormat="1" ht="15">
      <c r="B3278" s="337"/>
      <c r="C3278" s="126"/>
      <c r="H3278" s="431" t="s">
        <v>1120</v>
      </c>
      <c r="I3278" s="139">
        <f>SUM(I3265:I3276)/2</f>
        <v>15591100</v>
      </c>
    </row>
    <row r="3279" spans="2:9" s="32" customFormat="1" ht="8.25" customHeight="1">
      <c r="B3279" s="337"/>
      <c r="C3279" s="369"/>
      <c r="D3279" s="48"/>
      <c r="H3279" s="367"/>
      <c r="I3279" s="51"/>
    </row>
    <row r="3280" spans="2:5" s="32" customFormat="1" ht="15">
      <c r="B3280" s="337" t="s">
        <v>1091</v>
      </c>
      <c r="C3280" s="126"/>
      <c r="E3280" s="32" t="s">
        <v>1109</v>
      </c>
    </row>
    <row r="3281" spans="2:9" s="32" customFormat="1" ht="15">
      <c r="B3281" s="337"/>
      <c r="C3281" s="362" t="s">
        <v>1404</v>
      </c>
      <c r="I3281" s="49"/>
    </row>
    <row r="3282" spans="2:9" s="32" customFormat="1" ht="15">
      <c r="B3282" s="337"/>
      <c r="C3282" s="126">
        <v>1</v>
      </c>
      <c r="D3282" s="32" t="s">
        <v>306</v>
      </c>
      <c r="E3282" s="32" t="s">
        <v>1032</v>
      </c>
      <c r="H3282" s="40">
        <f>'daftar harga bahan'!F337</f>
        <v>8640000</v>
      </c>
      <c r="I3282" s="51">
        <f>H3282*C3282</f>
        <v>8640000</v>
      </c>
    </row>
    <row r="3283" spans="2:9" s="32" customFormat="1" ht="15">
      <c r="B3283" s="337"/>
      <c r="C3283" s="126">
        <v>1</v>
      </c>
      <c r="D3283" s="32" t="s">
        <v>306</v>
      </c>
      <c r="E3283" s="32" t="s">
        <v>1031</v>
      </c>
      <c r="H3283" s="40">
        <f>'daftar harga bahan'!F338</f>
        <v>8640000</v>
      </c>
      <c r="I3283" s="51">
        <f>H3283*C3283</f>
        <v>8640000</v>
      </c>
    </row>
    <row r="3284" spans="2:9" s="32" customFormat="1" ht="15">
      <c r="B3284" s="337"/>
      <c r="C3284" s="126">
        <v>1.5</v>
      </c>
      <c r="D3284" s="32" t="s">
        <v>306</v>
      </c>
      <c r="E3284" s="32" t="s">
        <v>1099</v>
      </c>
      <c r="H3284" s="40">
        <f>H3267</f>
        <v>252000</v>
      </c>
      <c r="I3284" s="51">
        <f>H3284*C3284</f>
        <v>378000</v>
      </c>
    </row>
    <row r="3285" spans="2:9" s="32" customFormat="1" ht="15">
      <c r="B3285" s="337"/>
      <c r="C3285" s="126"/>
      <c r="H3285" s="431" t="s">
        <v>1115</v>
      </c>
      <c r="I3285" s="429">
        <f>SUM(I3282:I3284)</f>
        <v>17658000</v>
      </c>
    </row>
    <row r="3286" spans="2:3" s="32" customFormat="1" ht="15">
      <c r="B3286" s="337"/>
      <c r="C3286" s="437" t="s">
        <v>1116</v>
      </c>
    </row>
    <row r="3287" spans="2:9" s="32" customFormat="1" ht="15">
      <c r="B3287" s="337"/>
      <c r="C3287" s="126">
        <v>1.3</v>
      </c>
      <c r="D3287" s="32" t="s">
        <v>916</v>
      </c>
      <c r="E3287" s="32" t="s">
        <v>1100</v>
      </c>
      <c r="H3287" s="40">
        <f>+H3253</f>
        <v>51000</v>
      </c>
      <c r="I3287" s="51">
        <f>H3287*C3287</f>
        <v>66300</v>
      </c>
    </row>
    <row r="3288" spans="2:9" s="32" customFormat="1" ht="15">
      <c r="B3288" s="337"/>
      <c r="C3288" s="126">
        <v>3.4</v>
      </c>
      <c r="D3288" s="32" t="s">
        <v>916</v>
      </c>
      <c r="E3288" s="32" t="s">
        <v>549</v>
      </c>
      <c r="H3288" s="40">
        <f>+H3254</f>
        <v>36000</v>
      </c>
      <c r="I3288" s="51">
        <f>H3288*C3288</f>
        <v>122400</v>
      </c>
    </row>
    <row r="3289" spans="2:9" s="32" customFormat="1" ht="15">
      <c r="B3289" s="337"/>
      <c r="C3289" s="126">
        <v>0.6</v>
      </c>
      <c r="D3289" s="32" t="s">
        <v>48</v>
      </c>
      <c r="E3289" s="32" t="s">
        <v>551</v>
      </c>
      <c r="H3289" s="40">
        <f>+H3255</f>
        <v>48000</v>
      </c>
      <c r="I3289" s="51">
        <f>H3289*C3289</f>
        <v>28800</v>
      </c>
    </row>
    <row r="3290" spans="2:9" s="32" customFormat="1" ht="15">
      <c r="B3290" s="337"/>
      <c r="C3290" s="126"/>
      <c r="H3290" s="431" t="s">
        <v>1117</v>
      </c>
      <c r="I3290" s="139">
        <f>SUM(I3287:I3289)</f>
        <v>217500</v>
      </c>
    </row>
    <row r="3291" spans="2:9" s="32" customFormat="1" ht="15">
      <c r="B3291" s="337"/>
      <c r="C3291" s="437" t="s">
        <v>1118</v>
      </c>
      <c r="H3291" s="40"/>
      <c r="I3291" s="51"/>
    </row>
    <row r="3292" spans="2:9" s="32" customFormat="1" ht="15">
      <c r="B3292" s="337"/>
      <c r="C3292" s="126">
        <v>1</v>
      </c>
      <c r="D3292" s="32" t="s">
        <v>48</v>
      </c>
      <c r="E3292" s="32" t="s">
        <v>1068</v>
      </c>
      <c r="H3292" s="40">
        <f>+H3258</f>
        <v>15100</v>
      </c>
      <c r="I3292" s="51">
        <f>H3292*C3292</f>
        <v>15100</v>
      </c>
    </row>
    <row r="3293" spans="2:9" s="32" customFormat="1" ht="15">
      <c r="B3293" s="337"/>
      <c r="C3293" s="126"/>
      <c r="H3293" s="431" t="s">
        <v>1119</v>
      </c>
      <c r="I3293" s="139">
        <f>SUM(I3292)</f>
        <v>15100</v>
      </c>
    </row>
    <row r="3294" spans="2:9" s="32" customFormat="1" ht="5.25" customHeight="1">
      <c r="B3294" s="337"/>
      <c r="C3294" s="126"/>
      <c r="H3294" s="40"/>
      <c r="I3294" s="51"/>
    </row>
    <row r="3295" spans="2:9" s="32" customFormat="1" ht="15">
      <c r="B3295" s="337"/>
      <c r="C3295" s="126"/>
      <c r="H3295" s="431" t="s">
        <v>1120</v>
      </c>
      <c r="I3295" s="139">
        <f>SUM(I3282:I3293)/2</f>
        <v>17890600</v>
      </c>
    </row>
    <row r="3296" spans="2:9" s="32" customFormat="1" ht="6.75" customHeight="1">
      <c r="B3296" s="337"/>
      <c r="C3296" s="369"/>
      <c r="D3296" s="48"/>
      <c r="H3296" s="367"/>
      <c r="I3296" s="51"/>
    </row>
    <row r="3297" spans="2:5" s="32" customFormat="1" ht="15">
      <c r="B3297" s="337" t="s">
        <v>1093</v>
      </c>
      <c r="C3297" s="126"/>
      <c r="E3297" s="138" t="s">
        <v>1110</v>
      </c>
    </row>
    <row r="3298" spans="2:9" s="32" customFormat="1" ht="15">
      <c r="B3298" s="337"/>
      <c r="C3298" s="362" t="s">
        <v>1404</v>
      </c>
      <c r="I3298" s="49"/>
    </row>
    <row r="3299" spans="2:9" s="32" customFormat="1" ht="15">
      <c r="B3299" s="337"/>
      <c r="C3299" s="126">
        <v>1</v>
      </c>
      <c r="D3299" s="32" t="s">
        <v>306</v>
      </c>
      <c r="E3299" s="32" t="s">
        <v>1502</v>
      </c>
      <c r="H3299" s="40">
        <f>'daftar harga bahan'!F339</f>
        <v>15768000</v>
      </c>
      <c r="I3299" s="51">
        <f>H3299*C3299</f>
        <v>15768000</v>
      </c>
    </row>
    <row r="3300" spans="2:9" s="32" customFormat="1" ht="15">
      <c r="B3300" s="337"/>
      <c r="C3300" s="126">
        <v>1</v>
      </c>
      <c r="D3300" s="32" t="s">
        <v>306</v>
      </c>
      <c r="E3300" s="32" t="s">
        <v>1030</v>
      </c>
      <c r="H3300" s="40">
        <f>'daftar harga bahan'!F340</f>
        <v>15768000</v>
      </c>
      <c r="I3300" s="51">
        <f>H3300*C3300</f>
        <v>15768000</v>
      </c>
    </row>
    <row r="3301" spans="2:9" s="32" customFormat="1" ht="15">
      <c r="B3301" s="337"/>
      <c r="C3301" s="126">
        <v>2.5</v>
      </c>
      <c r="D3301" s="32" t="s">
        <v>306</v>
      </c>
      <c r="E3301" s="32" t="s">
        <v>1099</v>
      </c>
      <c r="H3301" s="40">
        <f>H3284</f>
        <v>252000</v>
      </c>
      <c r="I3301" s="51">
        <f>H3301*C3301</f>
        <v>630000</v>
      </c>
    </row>
    <row r="3302" spans="2:9" s="32" customFormat="1" ht="15">
      <c r="B3302" s="337"/>
      <c r="C3302" s="126"/>
      <c r="H3302" s="431" t="s">
        <v>1115</v>
      </c>
      <c r="I3302" s="139">
        <f>SUM(I3299:I3301)</f>
        <v>32166000</v>
      </c>
    </row>
    <row r="3303" spans="2:9" s="32" customFormat="1" ht="15">
      <c r="B3303" s="337"/>
      <c r="C3303" s="437" t="s">
        <v>1116</v>
      </c>
      <c r="I3303" s="51"/>
    </row>
    <row r="3304" spans="2:9" s="32" customFormat="1" ht="15">
      <c r="B3304" s="337"/>
      <c r="C3304" s="126">
        <v>1.4</v>
      </c>
      <c r="D3304" s="32" t="s">
        <v>916</v>
      </c>
      <c r="E3304" s="32" t="s">
        <v>1100</v>
      </c>
      <c r="H3304" s="40">
        <f>+H3270</f>
        <v>51000</v>
      </c>
      <c r="I3304" s="51">
        <f>H3304*C3304</f>
        <v>71400</v>
      </c>
    </row>
    <row r="3305" spans="2:9" s="32" customFormat="1" ht="15">
      <c r="B3305" s="337"/>
      <c r="C3305" s="126">
        <v>3.5</v>
      </c>
      <c r="D3305" s="32" t="s">
        <v>916</v>
      </c>
      <c r="E3305" s="32" t="s">
        <v>549</v>
      </c>
      <c r="H3305" s="40">
        <f>+H3271</f>
        <v>36000</v>
      </c>
      <c r="I3305" s="51">
        <f>H3305*C3305</f>
        <v>126000</v>
      </c>
    </row>
    <row r="3306" spans="2:9" s="32" customFormat="1" ht="15">
      <c r="B3306" s="337"/>
      <c r="C3306" s="126">
        <v>0.7</v>
      </c>
      <c r="D3306" s="32" t="s">
        <v>48</v>
      </c>
      <c r="E3306" s="32" t="s">
        <v>551</v>
      </c>
      <c r="H3306" s="40">
        <f>+H3272</f>
        <v>48000</v>
      </c>
      <c r="I3306" s="51">
        <f>H3306*C3306</f>
        <v>33600</v>
      </c>
    </row>
    <row r="3307" spans="2:9" s="32" customFormat="1" ht="15">
      <c r="B3307" s="337"/>
      <c r="C3307" s="126"/>
      <c r="H3307" s="431" t="s">
        <v>1117</v>
      </c>
      <c r="I3307" s="139">
        <f>SUM(I3304:I3306)</f>
        <v>231000</v>
      </c>
    </row>
    <row r="3308" spans="2:9" s="32" customFormat="1" ht="15">
      <c r="B3308" s="337"/>
      <c r="C3308" s="437" t="s">
        <v>1118</v>
      </c>
      <c r="H3308" s="40"/>
      <c r="I3308" s="51"/>
    </row>
    <row r="3309" spans="2:9" s="32" customFormat="1" ht="15">
      <c r="B3309" s="337"/>
      <c r="C3309" s="126">
        <v>1</v>
      </c>
      <c r="D3309" s="32" t="s">
        <v>48</v>
      </c>
      <c r="E3309" s="32" t="s">
        <v>1068</v>
      </c>
      <c r="H3309" s="40">
        <f>+H3275</f>
        <v>15100</v>
      </c>
      <c r="I3309" s="51">
        <f>H3309*C3309</f>
        <v>15100</v>
      </c>
    </row>
    <row r="3310" spans="2:9" s="32" customFormat="1" ht="15">
      <c r="B3310" s="337"/>
      <c r="C3310" s="126"/>
      <c r="H3310" s="431" t="s">
        <v>1119</v>
      </c>
      <c r="I3310" s="139">
        <f>SUM(I3309)</f>
        <v>15100</v>
      </c>
    </row>
    <row r="3311" spans="2:9" s="32" customFormat="1" ht="4.5" customHeight="1">
      <c r="B3311" s="337"/>
      <c r="C3311" s="126"/>
      <c r="H3311" s="40"/>
      <c r="I3311" s="51"/>
    </row>
    <row r="3312" spans="2:9" s="32" customFormat="1" ht="15">
      <c r="B3312" s="337"/>
      <c r="C3312" s="126"/>
      <c r="H3312" s="431" t="s">
        <v>1120</v>
      </c>
      <c r="I3312" s="139">
        <f>SUM(I3299:I3310)/2</f>
        <v>32412100</v>
      </c>
    </row>
    <row r="3313" spans="2:9" s="32" customFormat="1" ht="5.25" customHeight="1">
      <c r="B3313" s="337"/>
      <c r="C3313" s="369"/>
      <c r="D3313" s="48"/>
      <c r="H3313" s="367"/>
      <c r="I3313" s="51"/>
    </row>
    <row r="3314" spans="2:5" s="32" customFormat="1" ht="15">
      <c r="B3314" s="337" t="s">
        <v>1098</v>
      </c>
      <c r="C3314" s="126"/>
      <c r="E3314" s="44" t="s">
        <v>1503</v>
      </c>
    </row>
    <row r="3315" spans="2:9" s="32" customFormat="1" ht="15">
      <c r="B3315" s="337"/>
      <c r="C3315" s="362" t="s">
        <v>1404</v>
      </c>
      <c r="I3315" s="49"/>
    </row>
    <row r="3316" spans="2:9" s="32" customFormat="1" ht="15">
      <c r="B3316" s="337"/>
      <c r="C3316" s="126">
        <v>1</v>
      </c>
      <c r="D3316" s="32" t="s">
        <v>306</v>
      </c>
      <c r="E3316" s="32" t="s">
        <v>1022</v>
      </c>
      <c r="H3316" s="40">
        <f>'daftar harga bahan'!F349</f>
        <v>19440000</v>
      </c>
      <c r="I3316" s="51">
        <f>H3316*C3316</f>
        <v>19440000</v>
      </c>
    </row>
    <row r="3317" spans="2:9" s="32" customFormat="1" ht="15">
      <c r="B3317" s="337"/>
      <c r="C3317" s="126">
        <v>1</v>
      </c>
      <c r="D3317" s="32" t="s">
        <v>306</v>
      </c>
      <c r="E3317" s="32" t="s">
        <v>1021</v>
      </c>
      <c r="H3317" s="40">
        <f>'daftar harga bahan'!F350</f>
        <v>19440000</v>
      </c>
      <c r="I3317" s="51">
        <f>H3317*C3317</f>
        <v>19440000</v>
      </c>
    </row>
    <row r="3318" spans="2:9" s="32" customFormat="1" ht="15">
      <c r="B3318" s="337"/>
      <c r="C3318" s="126">
        <v>2.5</v>
      </c>
      <c r="D3318" s="32" t="s">
        <v>306</v>
      </c>
      <c r="E3318" s="32" t="s">
        <v>1099</v>
      </c>
      <c r="H3318" s="40">
        <f>H3301</f>
        <v>252000</v>
      </c>
      <c r="I3318" s="51">
        <f>H3318*C3318</f>
        <v>630000</v>
      </c>
    </row>
    <row r="3319" spans="2:9" s="32" customFormat="1" ht="15">
      <c r="B3319" s="337"/>
      <c r="C3319" s="126"/>
      <c r="H3319" s="431" t="s">
        <v>1115</v>
      </c>
      <c r="I3319" s="139">
        <f>SUM(I3316:I3318)</f>
        <v>39510000</v>
      </c>
    </row>
    <row r="3320" spans="2:9" s="32" customFormat="1" ht="15">
      <c r="B3320" s="337"/>
      <c r="C3320" s="437" t="s">
        <v>1116</v>
      </c>
      <c r="I3320" s="51"/>
    </row>
    <row r="3321" spans="2:9" s="32" customFormat="1" ht="15">
      <c r="B3321" s="337"/>
      <c r="C3321" s="126">
        <v>1.5</v>
      </c>
      <c r="D3321" s="32" t="s">
        <v>916</v>
      </c>
      <c r="E3321" s="32" t="s">
        <v>1100</v>
      </c>
      <c r="H3321" s="40">
        <f>+H3287</f>
        <v>51000</v>
      </c>
      <c r="I3321" s="51">
        <f>H3321*C3321</f>
        <v>76500</v>
      </c>
    </row>
    <row r="3322" spans="2:9" s="32" customFormat="1" ht="15">
      <c r="B3322" s="337"/>
      <c r="C3322" s="126">
        <v>3.6</v>
      </c>
      <c r="D3322" s="32" t="s">
        <v>916</v>
      </c>
      <c r="E3322" s="32" t="s">
        <v>549</v>
      </c>
      <c r="H3322" s="40">
        <f>+H3288</f>
        <v>36000</v>
      </c>
      <c r="I3322" s="51">
        <f>H3322*C3322</f>
        <v>129600</v>
      </c>
    </row>
    <row r="3323" spans="2:9" s="32" customFormat="1" ht="15">
      <c r="B3323" s="337"/>
      <c r="C3323" s="126">
        <v>0.8</v>
      </c>
      <c r="D3323" s="32" t="s">
        <v>48</v>
      </c>
      <c r="E3323" s="32" t="s">
        <v>551</v>
      </c>
      <c r="H3323" s="40">
        <f>+H3289</f>
        <v>48000</v>
      </c>
      <c r="I3323" s="51">
        <f>H3323*C3323</f>
        <v>38400</v>
      </c>
    </row>
    <row r="3324" spans="2:9" s="32" customFormat="1" ht="15">
      <c r="B3324" s="337"/>
      <c r="C3324" s="126"/>
      <c r="H3324" s="431" t="s">
        <v>1117</v>
      </c>
      <c r="I3324" s="139">
        <f>SUM(I3321:I3323)</f>
        <v>244500</v>
      </c>
    </row>
    <row r="3325" spans="2:9" s="32" customFormat="1" ht="15">
      <c r="B3325" s="337"/>
      <c r="C3325" s="437" t="s">
        <v>1118</v>
      </c>
      <c r="H3325" s="40"/>
      <c r="I3325" s="51"/>
    </row>
    <row r="3326" spans="2:9" s="32" customFormat="1" ht="15">
      <c r="B3326" s="337"/>
      <c r="C3326" s="126">
        <v>1</v>
      </c>
      <c r="D3326" s="32" t="s">
        <v>48</v>
      </c>
      <c r="E3326" s="32" t="s">
        <v>1068</v>
      </c>
      <c r="H3326" s="40">
        <f>+H3292</f>
        <v>15100</v>
      </c>
      <c r="I3326" s="51">
        <f>H3326*C3326</f>
        <v>15100</v>
      </c>
    </row>
    <row r="3327" spans="2:9" s="32" customFormat="1" ht="15">
      <c r="B3327" s="337"/>
      <c r="C3327" s="126"/>
      <c r="H3327" s="431" t="s">
        <v>1119</v>
      </c>
      <c r="I3327" s="139">
        <f>SUM(I3326)</f>
        <v>15100</v>
      </c>
    </row>
    <row r="3328" spans="2:9" s="32" customFormat="1" ht="5.25" customHeight="1">
      <c r="B3328" s="337"/>
      <c r="C3328" s="126"/>
      <c r="H3328" s="40"/>
      <c r="I3328" s="51"/>
    </row>
    <row r="3329" spans="2:9" s="32" customFormat="1" ht="15">
      <c r="B3329" s="337"/>
      <c r="C3329" s="126"/>
      <c r="H3329" s="431" t="s">
        <v>1120</v>
      </c>
      <c r="I3329" s="139">
        <f>SUM(I3316:I3327)/2</f>
        <v>39769600</v>
      </c>
    </row>
    <row r="3330" spans="2:9" s="32" customFormat="1" ht="4.5" customHeight="1">
      <c r="B3330" s="337"/>
      <c r="C3330" s="126"/>
      <c r="H3330" s="40"/>
      <c r="I3330" s="51"/>
    </row>
    <row r="3331" spans="2:9" s="32" customFormat="1" ht="15">
      <c r="B3331" s="337" t="s">
        <v>1103</v>
      </c>
      <c r="C3331" s="126"/>
      <c r="E3331" s="44" t="s">
        <v>1112</v>
      </c>
      <c r="I3331" s="51"/>
    </row>
    <row r="3332" spans="2:9" s="32" customFormat="1" ht="15">
      <c r="B3332" s="337"/>
      <c r="C3332" s="362" t="s">
        <v>1404</v>
      </c>
      <c r="I3332" s="49"/>
    </row>
    <row r="3333" spans="2:9" s="32" customFormat="1" ht="15">
      <c r="B3333" s="337"/>
      <c r="C3333" s="126">
        <v>1</v>
      </c>
      <c r="D3333" s="32" t="s">
        <v>306</v>
      </c>
      <c r="E3333" s="32" t="s">
        <v>1101</v>
      </c>
      <c r="H3333" s="40">
        <v>117500</v>
      </c>
      <c r="I3333" s="51">
        <f>H3333*C3333</f>
        <v>117500</v>
      </c>
    </row>
    <row r="3334" spans="2:9" s="32" customFormat="1" ht="15">
      <c r="B3334" s="337"/>
      <c r="C3334" s="126">
        <v>0.45</v>
      </c>
      <c r="D3334" s="32" t="s">
        <v>306</v>
      </c>
      <c r="E3334" s="32" t="s">
        <v>1099</v>
      </c>
      <c r="H3334" s="40">
        <f>H3318</f>
        <v>252000</v>
      </c>
      <c r="I3334" s="51">
        <f>H3334*C3334</f>
        <v>113400</v>
      </c>
    </row>
    <row r="3335" spans="2:9" s="32" customFormat="1" ht="15">
      <c r="B3335" s="337"/>
      <c r="C3335" s="126"/>
      <c r="H3335" s="431" t="s">
        <v>1115</v>
      </c>
      <c r="I3335" s="139">
        <f>SUM(I3333:I3334)</f>
        <v>230900</v>
      </c>
    </row>
    <row r="3336" spans="2:9" s="32" customFormat="1" ht="15">
      <c r="B3336" s="337"/>
      <c r="C3336" s="437" t="s">
        <v>1116</v>
      </c>
      <c r="I3336" s="51"/>
    </row>
    <row r="3337" spans="2:9" s="32" customFormat="1" ht="15">
      <c r="B3337" s="337"/>
      <c r="C3337" s="126">
        <v>1</v>
      </c>
      <c r="D3337" s="32" t="s">
        <v>916</v>
      </c>
      <c r="E3337" s="32" t="s">
        <v>1100</v>
      </c>
      <c r="H3337" s="40">
        <f>+H3304</f>
        <v>51000</v>
      </c>
      <c r="I3337" s="51">
        <f>H3337*C3337</f>
        <v>51000</v>
      </c>
    </row>
    <row r="3338" spans="2:9" s="32" customFormat="1" ht="15">
      <c r="B3338" s="337"/>
      <c r="C3338" s="126">
        <v>2.425</v>
      </c>
      <c r="D3338" s="32" t="s">
        <v>916</v>
      </c>
      <c r="E3338" s="32" t="s">
        <v>549</v>
      </c>
      <c r="H3338" s="40">
        <f>+H3305</f>
        <v>36000</v>
      </c>
      <c r="I3338" s="51">
        <f>H3338*C3338</f>
        <v>87300</v>
      </c>
    </row>
    <row r="3339" spans="2:9" s="32" customFormat="1" ht="15">
      <c r="B3339" s="337"/>
      <c r="C3339" s="126">
        <v>0.25</v>
      </c>
      <c r="D3339" s="32" t="s">
        <v>48</v>
      </c>
      <c r="E3339" s="32" t="s">
        <v>551</v>
      </c>
      <c r="H3339" s="40">
        <f>+H3306</f>
        <v>48000</v>
      </c>
      <c r="I3339" s="51">
        <f>H3339*C3339</f>
        <v>12000</v>
      </c>
    </row>
    <row r="3340" spans="2:9" s="32" customFormat="1" ht="15">
      <c r="B3340" s="337"/>
      <c r="C3340" s="126"/>
      <c r="H3340" s="431" t="s">
        <v>1117</v>
      </c>
      <c r="I3340" s="139">
        <f>SUM(I3337:I3339)</f>
        <v>150300</v>
      </c>
    </row>
    <row r="3341" spans="2:9" s="32" customFormat="1" ht="15">
      <c r="B3341" s="337"/>
      <c r="C3341" s="437" t="s">
        <v>1118</v>
      </c>
      <c r="H3341" s="40"/>
      <c r="I3341" s="51"/>
    </row>
    <row r="3342" spans="2:9" s="32" customFormat="1" ht="15">
      <c r="B3342" s="337"/>
      <c r="C3342" s="126">
        <v>1</v>
      </c>
      <c r="D3342" s="32" t="s">
        <v>48</v>
      </c>
      <c r="E3342" s="32" t="s">
        <v>1068</v>
      </c>
      <c r="H3342" s="40">
        <f>+H3309</f>
        <v>15100</v>
      </c>
      <c r="I3342" s="51">
        <f>H3342*C3342</f>
        <v>15100</v>
      </c>
    </row>
    <row r="3343" spans="2:9" s="32" customFormat="1" ht="15">
      <c r="B3343" s="337"/>
      <c r="C3343" s="126"/>
      <c r="H3343" s="431" t="s">
        <v>1119</v>
      </c>
      <c r="I3343" s="139">
        <f>SUM(I3342)</f>
        <v>15100</v>
      </c>
    </row>
    <row r="3344" spans="2:9" s="32" customFormat="1" ht="6" customHeight="1">
      <c r="B3344" s="337"/>
      <c r="C3344" s="126"/>
      <c r="H3344" s="40"/>
      <c r="I3344" s="51"/>
    </row>
    <row r="3345" spans="2:9" s="32" customFormat="1" ht="15">
      <c r="B3345" s="337"/>
      <c r="C3345" s="126"/>
      <c r="H3345" s="431" t="s">
        <v>1120</v>
      </c>
      <c r="I3345" s="139">
        <f>SUM(I3333:I3343)/2</f>
        <v>396300</v>
      </c>
    </row>
    <row r="3346" spans="2:9" s="32" customFormat="1" ht="6.75" customHeight="1">
      <c r="B3346" s="337"/>
      <c r="C3346" s="369"/>
      <c r="D3346" s="48"/>
      <c r="H3346" s="367"/>
      <c r="I3346" s="51"/>
    </row>
    <row r="3347" spans="2:9" s="32" customFormat="1" ht="15">
      <c r="B3347" s="337" t="s">
        <v>1107</v>
      </c>
      <c r="C3347" s="126"/>
      <c r="E3347" s="44" t="s">
        <v>1111</v>
      </c>
      <c r="I3347" s="51"/>
    </row>
    <row r="3348" spans="2:9" s="32" customFormat="1" ht="15">
      <c r="B3348" s="337"/>
      <c r="C3348" s="362" t="s">
        <v>1404</v>
      </c>
      <c r="I3348" s="49"/>
    </row>
    <row r="3349" spans="2:9" s="32" customFormat="1" ht="15">
      <c r="B3349" s="337"/>
      <c r="C3349" s="126">
        <v>1</v>
      </c>
      <c r="D3349" s="32" t="s">
        <v>306</v>
      </c>
      <c r="E3349" s="32" t="s">
        <v>1102</v>
      </c>
      <c r="H3349" s="40">
        <f>H3333</f>
        <v>117500</v>
      </c>
      <c r="I3349" s="51">
        <f>H3349*C3349</f>
        <v>117500</v>
      </c>
    </row>
    <row r="3350" spans="2:9" s="32" customFormat="1" ht="15">
      <c r="B3350" s="337"/>
      <c r="C3350" s="126">
        <v>0.45</v>
      </c>
      <c r="D3350" s="32" t="s">
        <v>306</v>
      </c>
      <c r="E3350" s="32" t="s">
        <v>1099</v>
      </c>
      <c r="H3350" s="40">
        <f>H3334</f>
        <v>252000</v>
      </c>
      <c r="I3350" s="51">
        <f>H3350*C3350</f>
        <v>113400</v>
      </c>
    </row>
    <row r="3351" spans="2:9" s="32" customFormat="1" ht="15">
      <c r="B3351" s="337"/>
      <c r="C3351" s="126"/>
      <c r="H3351" s="431" t="s">
        <v>1115</v>
      </c>
      <c r="I3351" s="139">
        <f>SUM(I3349:I3350)</f>
        <v>230900</v>
      </c>
    </row>
    <row r="3352" spans="2:9" s="32" customFormat="1" ht="15">
      <c r="B3352" s="337"/>
      <c r="C3352" s="437" t="s">
        <v>1116</v>
      </c>
      <c r="I3352" s="51"/>
    </row>
    <row r="3353" spans="2:9" s="32" customFormat="1" ht="15">
      <c r="B3353" s="337"/>
      <c r="C3353" s="126">
        <v>1</v>
      </c>
      <c r="D3353" s="32" t="s">
        <v>916</v>
      </c>
      <c r="E3353" s="32" t="s">
        <v>1100</v>
      </c>
      <c r="H3353" s="40">
        <f>+H3321</f>
        <v>51000</v>
      </c>
      <c r="I3353" s="51">
        <f>H3353*C3353</f>
        <v>51000</v>
      </c>
    </row>
    <row r="3354" spans="2:9" s="32" customFormat="1" ht="15">
      <c r="B3354" s="337"/>
      <c r="C3354" s="126">
        <v>2.425</v>
      </c>
      <c r="D3354" s="32" t="s">
        <v>916</v>
      </c>
      <c r="E3354" s="32" t="s">
        <v>549</v>
      </c>
      <c r="H3354" s="40">
        <f>+H3322</f>
        <v>36000</v>
      </c>
      <c r="I3354" s="51">
        <f>H3354*C3354</f>
        <v>87300</v>
      </c>
    </row>
    <row r="3355" spans="2:9" s="32" customFormat="1" ht="15">
      <c r="B3355" s="337"/>
      <c r="C3355" s="126">
        <v>0.25</v>
      </c>
      <c r="D3355" s="32" t="s">
        <v>48</v>
      </c>
      <c r="E3355" s="32" t="s">
        <v>551</v>
      </c>
      <c r="H3355" s="40">
        <f>+H3323</f>
        <v>48000</v>
      </c>
      <c r="I3355" s="51">
        <f>H3355*C3355</f>
        <v>12000</v>
      </c>
    </row>
    <row r="3356" spans="2:9" s="32" customFormat="1" ht="15">
      <c r="B3356" s="337"/>
      <c r="C3356" s="126"/>
      <c r="H3356" s="431" t="s">
        <v>1117</v>
      </c>
      <c r="I3356" s="139">
        <f>SUM(I3353:I3355)</f>
        <v>150300</v>
      </c>
    </row>
    <row r="3357" spans="2:9" s="32" customFormat="1" ht="15">
      <c r="B3357" s="337"/>
      <c r="C3357" s="437" t="s">
        <v>1118</v>
      </c>
      <c r="H3357" s="40"/>
      <c r="I3357" s="51"/>
    </row>
    <row r="3358" spans="1:9" s="124" customFormat="1" ht="15">
      <c r="A3358" s="31"/>
      <c r="B3358" s="337"/>
      <c r="C3358" s="126">
        <v>1</v>
      </c>
      <c r="D3358" s="32" t="s">
        <v>48</v>
      </c>
      <c r="E3358" s="32" t="s">
        <v>1068</v>
      </c>
      <c r="F3358" s="32"/>
      <c r="G3358" s="32"/>
      <c r="H3358" s="40">
        <f>+H3326</f>
        <v>15100</v>
      </c>
      <c r="I3358" s="51">
        <f>H3358*C3358</f>
        <v>15100</v>
      </c>
    </row>
    <row r="3359" spans="1:9" s="124" customFormat="1" ht="15">
      <c r="A3359" s="31"/>
      <c r="B3359" s="337"/>
      <c r="C3359" s="126"/>
      <c r="D3359" s="32"/>
      <c r="E3359" s="32"/>
      <c r="F3359" s="32"/>
      <c r="G3359" s="32"/>
      <c r="H3359" s="431" t="s">
        <v>1119</v>
      </c>
      <c r="I3359" s="139">
        <f>SUM(I3358)</f>
        <v>15100</v>
      </c>
    </row>
    <row r="3360" spans="1:9" s="124" customFormat="1" ht="4.5" customHeight="1">
      <c r="A3360" s="31"/>
      <c r="B3360" s="337"/>
      <c r="C3360" s="126"/>
      <c r="D3360" s="32"/>
      <c r="E3360" s="32"/>
      <c r="F3360" s="32"/>
      <c r="G3360" s="32"/>
      <c r="H3360" s="40"/>
      <c r="I3360" s="51"/>
    </row>
    <row r="3361" spans="1:9" s="124" customFormat="1" ht="15">
      <c r="A3361" s="31"/>
      <c r="B3361" s="337"/>
      <c r="C3361" s="126"/>
      <c r="D3361" s="32"/>
      <c r="E3361" s="32"/>
      <c r="F3361" s="32"/>
      <c r="G3361" s="32"/>
      <c r="H3361" s="431" t="s">
        <v>1120</v>
      </c>
      <c r="I3361" s="139">
        <f>SUM(I3349:I3359)/2</f>
        <v>396300</v>
      </c>
    </row>
    <row r="3362" spans="1:9" s="124" customFormat="1" ht="6.75" customHeight="1">
      <c r="A3362" s="31"/>
      <c r="B3362" s="337"/>
      <c r="C3362" s="126"/>
      <c r="D3362" s="32"/>
      <c r="E3362" s="32"/>
      <c r="F3362" s="32"/>
      <c r="G3362" s="32"/>
      <c r="H3362" s="40"/>
      <c r="I3362" s="51"/>
    </row>
    <row r="3363" spans="1:237" s="339" customFormat="1" ht="15">
      <c r="A3363" s="337" t="s">
        <v>562</v>
      </c>
      <c r="B3363" s="337" t="s">
        <v>480</v>
      </c>
      <c r="C3363" s="360"/>
      <c r="D3363" s="337"/>
      <c r="E3363" s="138" t="s">
        <v>921</v>
      </c>
      <c r="F3363" s="138"/>
      <c r="G3363" s="138"/>
      <c r="H3363" s="338"/>
      <c r="I3363" s="138"/>
      <c r="IC3363" s="312"/>
    </row>
    <row r="3364" spans="1:10" ht="15">
      <c r="A3364" s="32"/>
      <c r="B3364" s="337" t="s">
        <v>481</v>
      </c>
      <c r="C3364" s="149"/>
      <c r="D3364" s="39"/>
      <c r="E3364" s="44" t="s">
        <v>634</v>
      </c>
      <c r="F3364" s="32"/>
      <c r="G3364" s="32"/>
      <c r="H3364" s="40"/>
      <c r="I3364" s="45"/>
      <c r="J3364" s="45"/>
    </row>
    <row r="3365" spans="1:10" ht="15">
      <c r="A3365" s="32"/>
      <c r="B3365" s="337"/>
      <c r="C3365" s="362" t="s">
        <v>1404</v>
      </c>
      <c r="D3365" s="39"/>
      <c r="E3365" s="44"/>
      <c r="F3365" s="32"/>
      <c r="G3365" s="32"/>
      <c r="H3365" s="40"/>
      <c r="I3365" s="49"/>
      <c r="J3365" s="45"/>
    </row>
    <row r="3366" spans="1:10" ht="15">
      <c r="A3366" s="32"/>
      <c r="B3366" s="337"/>
      <c r="C3366" s="126">
        <v>1.15</v>
      </c>
      <c r="D3366" s="48" t="s">
        <v>315</v>
      </c>
      <c r="E3366" s="32" t="s">
        <v>274</v>
      </c>
      <c r="F3366" s="32"/>
      <c r="G3366" s="32"/>
      <c r="H3366" s="50">
        <f>'daftar harga bahan'!F266</f>
        <v>20400</v>
      </c>
      <c r="I3366" s="51">
        <f>+C3366*H3366</f>
        <v>23460</v>
      </c>
      <c r="J3366" s="45"/>
    </row>
    <row r="3367" spans="1:10" ht="15">
      <c r="A3367" s="32"/>
      <c r="B3367" s="337"/>
      <c r="C3367" s="126">
        <v>0.06</v>
      </c>
      <c r="D3367" s="48" t="s">
        <v>315</v>
      </c>
      <c r="E3367" s="32" t="s">
        <v>595</v>
      </c>
      <c r="F3367" s="32"/>
      <c r="G3367" s="32"/>
      <c r="H3367" s="50">
        <f>'daftar harga bahan'!F364</f>
        <v>24700</v>
      </c>
      <c r="I3367" s="51">
        <f>+C3367*H3367</f>
        <v>1482</v>
      </c>
      <c r="J3367" s="45"/>
    </row>
    <row r="3368" spans="1:10" ht="15">
      <c r="A3368" s="32"/>
      <c r="B3368" s="337"/>
      <c r="C3368" s="126"/>
      <c r="D3368" s="48"/>
      <c r="E3368" s="32"/>
      <c r="F3368" s="32"/>
      <c r="G3368" s="32"/>
      <c r="H3368" s="440" t="s">
        <v>1115</v>
      </c>
      <c r="I3368" s="139">
        <f>SUM(I3366:I3367)</f>
        <v>24942</v>
      </c>
      <c r="J3368" s="45"/>
    </row>
    <row r="3369" spans="1:10" ht="15">
      <c r="A3369" s="32"/>
      <c r="B3369" s="337"/>
      <c r="C3369" s="437" t="s">
        <v>1116</v>
      </c>
      <c r="D3369" s="48"/>
      <c r="E3369" s="32"/>
      <c r="F3369" s="32"/>
      <c r="G3369" s="32"/>
      <c r="H3369" s="50"/>
      <c r="I3369" s="51"/>
      <c r="J3369" s="45"/>
    </row>
    <row r="3370" spans="1:10" ht="15">
      <c r="A3370" s="32"/>
      <c r="B3370" s="337"/>
      <c r="C3370" s="126">
        <v>0.06</v>
      </c>
      <c r="D3370" s="48" t="s">
        <v>547</v>
      </c>
      <c r="E3370" s="32" t="s">
        <v>549</v>
      </c>
      <c r="F3370" s="32"/>
      <c r="G3370" s="32"/>
      <c r="H3370" s="50">
        <f>'Daft.Upah'!F10</f>
        <v>36000</v>
      </c>
      <c r="I3370" s="51">
        <f>+C3370*H3370</f>
        <v>2160</v>
      </c>
      <c r="J3370" s="45"/>
    </row>
    <row r="3371" spans="1:10" ht="15">
      <c r="A3371" s="32"/>
      <c r="B3371" s="337"/>
      <c r="C3371" s="126">
        <v>0.06</v>
      </c>
      <c r="D3371" s="48" t="s">
        <v>547</v>
      </c>
      <c r="E3371" s="32" t="s">
        <v>697</v>
      </c>
      <c r="F3371" s="32"/>
      <c r="G3371" s="32"/>
      <c r="H3371" s="50">
        <f>'Daft.Upah'!F15</f>
        <v>51000</v>
      </c>
      <c r="I3371" s="51">
        <f>+C3371*H3371</f>
        <v>3060</v>
      </c>
      <c r="J3371" s="45"/>
    </row>
    <row r="3372" spans="1:10" ht="15">
      <c r="A3372" s="32"/>
      <c r="B3372" s="337"/>
      <c r="C3372" s="126">
        <v>0.006</v>
      </c>
      <c r="D3372" s="48" t="s">
        <v>547</v>
      </c>
      <c r="E3372" s="32" t="s">
        <v>550</v>
      </c>
      <c r="F3372" s="32"/>
      <c r="G3372" s="32"/>
      <c r="H3372" s="50">
        <f>'Daft.Upah'!F28</f>
        <v>54000</v>
      </c>
      <c r="I3372" s="51">
        <f>+C3372*H3372</f>
        <v>324</v>
      </c>
      <c r="J3372" s="45"/>
    </row>
    <row r="3373" spans="1:10" ht="15">
      <c r="A3373" s="32"/>
      <c r="B3373" s="337"/>
      <c r="C3373" s="126">
        <v>0.003</v>
      </c>
      <c r="D3373" s="48" t="s">
        <v>547</v>
      </c>
      <c r="E3373" s="32" t="s">
        <v>551</v>
      </c>
      <c r="F3373" s="32"/>
      <c r="G3373" s="32"/>
      <c r="H3373" s="50">
        <f>'Daft.Upah'!F34</f>
        <v>48000</v>
      </c>
      <c r="I3373" s="51">
        <f>+C3373*H3373</f>
        <v>144</v>
      </c>
      <c r="J3373" s="45"/>
    </row>
    <row r="3374" spans="1:10" ht="15">
      <c r="A3374" s="32"/>
      <c r="B3374" s="337"/>
      <c r="C3374" s="126"/>
      <c r="D3374" s="48"/>
      <c r="E3374" s="32"/>
      <c r="F3374" s="32"/>
      <c r="G3374" s="32"/>
      <c r="H3374" s="440" t="s">
        <v>1117</v>
      </c>
      <c r="I3374" s="139">
        <f>SUM(I3370:I3373)</f>
        <v>5688</v>
      </c>
      <c r="J3374" s="45"/>
    </row>
    <row r="3375" spans="1:10" ht="5.25" customHeight="1">
      <c r="A3375" s="32"/>
      <c r="B3375" s="337"/>
      <c r="C3375" s="126"/>
      <c r="D3375" s="48"/>
      <c r="E3375" s="32"/>
      <c r="F3375" s="32"/>
      <c r="G3375" s="32"/>
      <c r="H3375" s="50"/>
      <c r="I3375" s="51"/>
      <c r="J3375" s="45"/>
    </row>
    <row r="3376" spans="1:10" ht="15">
      <c r="A3376" s="32"/>
      <c r="B3376" s="337"/>
      <c r="C3376" s="126"/>
      <c r="D3376" s="48"/>
      <c r="E3376" s="32"/>
      <c r="F3376" s="32"/>
      <c r="G3376" s="32"/>
      <c r="H3376" s="440" t="s">
        <v>1120</v>
      </c>
      <c r="I3376" s="139">
        <f>SUM(I3366:I3374)/2</f>
        <v>30630</v>
      </c>
      <c r="J3376" s="45"/>
    </row>
    <row r="3377" spans="1:10" ht="5.25" customHeight="1">
      <c r="A3377" s="32"/>
      <c r="B3377" s="337"/>
      <c r="C3377" s="126"/>
      <c r="D3377" s="48"/>
      <c r="E3377" s="32"/>
      <c r="F3377" s="32"/>
      <c r="G3377" s="32"/>
      <c r="H3377" s="50"/>
      <c r="I3377" s="51"/>
      <c r="J3377" s="45"/>
    </row>
    <row r="3378" spans="1:10" ht="15">
      <c r="A3378" s="32"/>
      <c r="B3378" s="337" t="s">
        <v>482</v>
      </c>
      <c r="C3378" s="149"/>
      <c r="D3378" s="39"/>
      <c r="E3378" s="44" t="s">
        <v>635</v>
      </c>
      <c r="F3378" s="32"/>
      <c r="G3378" s="32"/>
      <c r="H3378" s="40"/>
      <c r="I3378" s="45"/>
      <c r="J3378" s="45"/>
    </row>
    <row r="3379" spans="1:10" ht="15">
      <c r="A3379" s="32"/>
      <c r="B3379" s="337"/>
      <c r="C3379" s="362" t="s">
        <v>1404</v>
      </c>
      <c r="D3379" s="39"/>
      <c r="E3379" s="44"/>
      <c r="F3379" s="32"/>
      <c r="G3379" s="32"/>
      <c r="H3379" s="40"/>
      <c r="I3379" s="49"/>
      <c r="J3379" s="45"/>
    </row>
    <row r="3380" spans="1:10" ht="15">
      <c r="A3380" s="32"/>
      <c r="B3380" s="337"/>
      <c r="C3380" s="126">
        <v>1.15</v>
      </c>
      <c r="D3380" s="48" t="s">
        <v>306</v>
      </c>
      <c r="E3380" s="32" t="s">
        <v>275</v>
      </c>
      <c r="F3380" s="32"/>
      <c r="G3380" s="32"/>
      <c r="H3380" s="50">
        <f>'daftar harga bahan'!F265</f>
        <v>21300</v>
      </c>
      <c r="I3380" s="51">
        <f>+C3380*H3380</f>
        <v>24494.999999999996</v>
      </c>
      <c r="J3380" s="45"/>
    </row>
    <row r="3381" spans="1:10" ht="15">
      <c r="A3381" s="32"/>
      <c r="B3381" s="337"/>
      <c r="C3381" s="126"/>
      <c r="D3381" s="48"/>
      <c r="E3381" s="32"/>
      <c r="F3381" s="32"/>
      <c r="G3381" s="32"/>
      <c r="H3381" s="440" t="s">
        <v>1115</v>
      </c>
      <c r="I3381" s="139">
        <f>SUM(I3380)</f>
        <v>24494.999999999996</v>
      </c>
      <c r="J3381" s="45"/>
    </row>
    <row r="3382" spans="1:10" ht="15">
      <c r="A3382" s="32"/>
      <c r="B3382" s="337"/>
      <c r="C3382" s="437" t="s">
        <v>1116</v>
      </c>
      <c r="D3382" s="48"/>
      <c r="E3382" s="32"/>
      <c r="F3382" s="32"/>
      <c r="G3382" s="32"/>
      <c r="H3382" s="50"/>
      <c r="I3382" s="51"/>
      <c r="J3382" s="45"/>
    </row>
    <row r="3383" spans="1:10" ht="15">
      <c r="A3383" s="32"/>
      <c r="B3383" s="337"/>
      <c r="C3383" s="126">
        <v>0.06</v>
      </c>
      <c r="D3383" s="48" t="s">
        <v>547</v>
      </c>
      <c r="E3383" s="32" t="s">
        <v>549</v>
      </c>
      <c r="F3383" s="32"/>
      <c r="G3383" s="32"/>
      <c r="H3383" s="50">
        <f>H3370</f>
        <v>36000</v>
      </c>
      <c r="I3383" s="51">
        <f>+C3383*H3383</f>
        <v>2160</v>
      </c>
      <c r="J3383" s="45"/>
    </row>
    <row r="3384" spans="1:10" ht="15">
      <c r="A3384" s="32"/>
      <c r="B3384" s="337"/>
      <c r="C3384" s="126">
        <v>0.06</v>
      </c>
      <c r="D3384" s="48" t="s">
        <v>547</v>
      </c>
      <c r="E3384" s="32" t="s">
        <v>697</v>
      </c>
      <c r="F3384" s="32"/>
      <c r="G3384" s="32"/>
      <c r="H3384" s="50">
        <f>H3371</f>
        <v>51000</v>
      </c>
      <c r="I3384" s="51">
        <f>+C3384*H3384</f>
        <v>3060</v>
      </c>
      <c r="J3384" s="45"/>
    </row>
    <row r="3385" spans="1:10" ht="15">
      <c r="A3385" s="32"/>
      <c r="B3385" s="337"/>
      <c r="C3385" s="126">
        <v>0.006</v>
      </c>
      <c r="D3385" s="48" t="s">
        <v>547</v>
      </c>
      <c r="E3385" s="32" t="s">
        <v>550</v>
      </c>
      <c r="F3385" s="32"/>
      <c r="G3385" s="32"/>
      <c r="H3385" s="50">
        <f>H3372</f>
        <v>54000</v>
      </c>
      <c r="I3385" s="51">
        <f>+C3385*H3385</f>
        <v>324</v>
      </c>
      <c r="J3385" s="45"/>
    </row>
    <row r="3386" spans="1:10" ht="15">
      <c r="A3386" s="32"/>
      <c r="B3386" s="337"/>
      <c r="C3386" s="126">
        <v>0.003</v>
      </c>
      <c r="D3386" s="48" t="s">
        <v>547</v>
      </c>
      <c r="E3386" s="32" t="s">
        <v>551</v>
      </c>
      <c r="F3386" s="32"/>
      <c r="G3386" s="32"/>
      <c r="H3386" s="50">
        <f>H3373</f>
        <v>48000</v>
      </c>
      <c r="I3386" s="51">
        <f>+C3386*H3386</f>
        <v>144</v>
      </c>
      <c r="J3386" s="45"/>
    </row>
    <row r="3387" spans="1:10" ht="15">
      <c r="A3387" s="32"/>
      <c r="B3387" s="337"/>
      <c r="C3387" s="126"/>
      <c r="D3387" s="48"/>
      <c r="E3387" s="32"/>
      <c r="F3387" s="32"/>
      <c r="G3387" s="32"/>
      <c r="H3387" s="440" t="s">
        <v>1117</v>
      </c>
      <c r="I3387" s="139">
        <f>SUM(I3383:I3386)</f>
        <v>5688</v>
      </c>
      <c r="J3387" s="45"/>
    </row>
    <row r="3388" spans="1:10" ht="5.25" customHeight="1">
      <c r="A3388" s="32"/>
      <c r="B3388" s="337"/>
      <c r="C3388" s="126"/>
      <c r="D3388" s="48"/>
      <c r="E3388" s="32"/>
      <c r="F3388" s="32"/>
      <c r="G3388" s="32"/>
      <c r="H3388" s="50"/>
      <c r="I3388" s="51"/>
      <c r="J3388" s="45"/>
    </row>
    <row r="3389" spans="1:10" ht="15">
      <c r="A3389" s="32"/>
      <c r="B3389" s="337"/>
      <c r="C3389" s="126"/>
      <c r="D3389" s="48"/>
      <c r="E3389" s="32"/>
      <c r="F3389" s="32"/>
      <c r="G3389" s="32"/>
      <c r="H3389" s="440" t="s">
        <v>1120</v>
      </c>
      <c r="I3389" s="139">
        <f>SUM(I3380:I3387)/2</f>
        <v>30182.999999999996</v>
      </c>
      <c r="J3389" s="45"/>
    </row>
    <row r="3390" spans="1:10" ht="5.25" customHeight="1">
      <c r="A3390" s="32"/>
      <c r="B3390" s="337"/>
      <c r="C3390" s="126"/>
      <c r="D3390" s="48"/>
      <c r="E3390" s="32"/>
      <c r="F3390" s="32"/>
      <c r="G3390" s="32"/>
      <c r="H3390" s="50"/>
      <c r="I3390" s="51"/>
      <c r="J3390" s="45"/>
    </row>
    <row r="3391" spans="1:10" ht="15">
      <c r="A3391" s="32"/>
      <c r="B3391" s="337" t="s">
        <v>483</v>
      </c>
      <c r="C3391" s="149"/>
      <c r="D3391" s="39"/>
      <c r="E3391" s="44" t="s">
        <v>1506</v>
      </c>
      <c r="F3391" s="32"/>
      <c r="G3391" s="32"/>
      <c r="H3391" s="40"/>
      <c r="I3391" s="45"/>
      <c r="J3391" s="45"/>
    </row>
    <row r="3392" spans="1:10" ht="15">
      <c r="A3392" s="32"/>
      <c r="B3392" s="337"/>
      <c r="C3392" s="362" t="s">
        <v>1404</v>
      </c>
      <c r="D3392" s="39"/>
      <c r="E3392" s="44"/>
      <c r="F3392" s="32"/>
      <c r="G3392" s="32"/>
      <c r="H3392" s="40"/>
      <c r="I3392" s="49"/>
      <c r="J3392" s="45"/>
    </row>
    <row r="3393" spans="1:10" ht="15">
      <c r="A3393" s="32"/>
      <c r="B3393" s="337"/>
      <c r="C3393" s="126">
        <v>1.05</v>
      </c>
      <c r="D3393" s="48" t="s">
        <v>594</v>
      </c>
      <c r="E3393" s="32" t="s">
        <v>1504</v>
      </c>
      <c r="F3393" s="32"/>
      <c r="G3393" s="32"/>
      <c r="H3393" s="50">
        <f>'daftar harga bahan'!F123</f>
        <v>36800</v>
      </c>
      <c r="I3393" s="51">
        <f>C3393*H3393</f>
        <v>38640</v>
      </c>
      <c r="J3393" s="45"/>
    </row>
    <row r="3394" spans="1:10" ht="15">
      <c r="A3394" s="32"/>
      <c r="B3394" s="337"/>
      <c r="C3394" s="126">
        <v>0.015</v>
      </c>
      <c r="D3394" s="48" t="s">
        <v>315</v>
      </c>
      <c r="E3394" s="32" t="s">
        <v>1505</v>
      </c>
      <c r="F3394" s="32"/>
      <c r="G3394" s="32"/>
      <c r="H3394" s="50">
        <f>'daftar harga bahan'!F427</f>
        <v>18500</v>
      </c>
      <c r="I3394" s="51">
        <f>C3394*H3394</f>
        <v>277.5</v>
      </c>
      <c r="J3394" s="45"/>
    </row>
    <row r="3395" spans="1:10" ht="15">
      <c r="A3395" s="32"/>
      <c r="B3395" s="337"/>
      <c r="C3395" s="126">
        <v>0.019</v>
      </c>
      <c r="D3395" s="48" t="s">
        <v>916</v>
      </c>
      <c r="E3395" s="32" t="s">
        <v>1211</v>
      </c>
      <c r="F3395" s="32"/>
      <c r="G3395" s="32"/>
      <c r="H3395" s="50">
        <f>'daftar harga bahan'!F137</f>
        <v>11250000</v>
      </c>
      <c r="I3395" s="51">
        <f>C3395*H3395</f>
        <v>213750</v>
      </c>
      <c r="J3395" s="45"/>
    </row>
    <row r="3396" spans="1:10" ht="15">
      <c r="A3396" s="32"/>
      <c r="B3396" s="337"/>
      <c r="C3396" s="126"/>
      <c r="D3396" s="48"/>
      <c r="E3396" s="32"/>
      <c r="F3396" s="32"/>
      <c r="G3396" s="32"/>
      <c r="H3396" s="440" t="s">
        <v>1115</v>
      </c>
      <c r="I3396" s="139">
        <f>SUM(I3393:I3395)</f>
        <v>252667.5</v>
      </c>
      <c r="J3396" s="45"/>
    </row>
    <row r="3397" spans="1:10" ht="15">
      <c r="A3397" s="32"/>
      <c r="B3397" s="337"/>
      <c r="C3397" s="437" t="s">
        <v>1116</v>
      </c>
      <c r="D3397" s="48"/>
      <c r="E3397" s="32"/>
      <c r="F3397" s="32"/>
      <c r="G3397" s="32"/>
      <c r="H3397" s="50"/>
      <c r="I3397" s="51"/>
      <c r="J3397" s="45"/>
    </row>
    <row r="3398" spans="1:10" ht="15">
      <c r="A3398" s="32"/>
      <c r="B3398" s="337"/>
      <c r="C3398" s="126">
        <v>0.2</v>
      </c>
      <c r="D3398" s="48" t="s">
        <v>547</v>
      </c>
      <c r="E3398" s="32" t="s">
        <v>549</v>
      </c>
      <c r="F3398" s="32"/>
      <c r="G3398" s="32"/>
      <c r="H3398" s="50">
        <f>H3383</f>
        <v>36000</v>
      </c>
      <c r="I3398" s="51">
        <f>C3398*H3398</f>
        <v>7200</v>
      </c>
      <c r="J3398" s="45"/>
    </row>
    <row r="3399" spans="1:10" ht="15">
      <c r="A3399" s="32"/>
      <c r="B3399" s="337"/>
      <c r="C3399" s="126">
        <v>0.4</v>
      </c>
      <c r="D3399" s="48" t="s">
        <v>547</v>
      </c>
      <c r="E3399" s="32" t="s">
        <v>548</v>
      </c>
      <c r="F3399" s="32"/>
      <c r="G3399" s="32"/>
      <c r="H3399" s="50">
        <f>'Daft.Upah'!F13</f>
        <v>51000</v>
      </c>
      <c r="I3399" s="51">
        <f>C3399*H3399</f>
        <v>20400</v>
      </c>
      <c r="J3399" s="45"/>
    </row>
    <row r="3400" spans="1:10" ht="15">
      <c r="A3400" s="32"/>
      <c r="B3400" s="337"/>
      <c r="C3400" s="126">
        <v>0.025</v>
      </c>
      <c r="D3400" s="48" t="s">
        <v>547</v>
      </c>
      <c r="E3400" s="32" t="s">
        <v>550</v>
      </c>
      <c r="F3400" s="32"/>
      <c r="G3400" s="32"/>
      <c r="H3400" s="50">
        <f>H3385</f>
        <v>54000</v>
      </c>
      <c r="I3400" s="51">
        <f>C3400*H3400</f>
        <v>1350</v>
      </c>
      <c r="J3400" s="45"/>
    </row>
    <row r="3401" spans="1:10" ht="15">
      <c r="A3401" s="32"/>
      <c r="B3401" s="337"/>
      <c r="C3401" s="126">
        <v>0.01</v>
      </c>
      <c r="D3401" s="48" t="s">
        <v>547</v>
      </c>
      <c r="E3401" s="32" t="s">
        <v>551</v>
      </c>
      <c r="F3401" s="32"/>
      <c r="G3401" s="32"/>
      <c r="H3401" s="50">
        <f>H3386</f>
        <v>48000</v>
      </c>
      <c r="I3401" s="51">
        <f>C3401*H3401</f>
        <v>480</v>
      </c>
      <c r="J3401" s="45"/>
    </row>
    <row r="3402" spans="1:10" ht="15">
      <c r="A3402" s="32"/>
      <c r="B3402" s="337"/>
      <c r="C3402" s="126"/>
      <c r="D3402" s="48"/>
      <c r="E3402" s="32"/>
      <c r="F3402" s="32"/>
      <c r="G3402" s="32"/>
      <c r="H3402" s="440" t="s">
        <v>1117</v>
      </c>
      <c r="I3402" s="139">
        <f>SUM(I3398:I3401)</f>
        <v>29430</v>
      </c>
      <c r="J3402" s="45"/>
    </row>
    <row r="3403" spans="1:10" ht="6" customHeight="1">
      <c r="A3403" s="32"/>
      <c r="B3403" s="337"/>
      <c r="C3403" s="126"/>
      <c r="D3403" s="48"/>
      <c r="E3403" s="32"/>
      <c r="F3403" s="32"/>
      <c r="G3403" s="32"/>
      <c r="H3403" s="50"/>
      <c r="I3403" s="51"/>
      <c r="J3403" s="45"/>
    </row>
    <row r="3404" spans="1:10" ht="15">
      <c r="A3404" s="32"/>
      <c r="B3404" s="337"/>
      <c r="C3404" s="126"/>
      <c r="D3404" s="48"/>
      <c r="E3404" s="32"/>
      <c r="F3404" s="32"/>
      <c r="G3404" s="32"/>
      <c r="H3404" s="440" t="s">
        <v>1120</v>
      </c>
      <c r="I3404" s="432">
        <f>ROUNDDOWN(J3404,)</f>
        <v>282097</v>
      </c>
      <c r="J3404" s="139">
        <f>SUM(I3393:I3402)/2</f>
        <v>282097.5</v>
      </c>
    </row>
    <row r="3405" spans="1:10" ht="4.5" customHeight="1">
      <c r="A3405" s="32"/>
      <c r="B3405" s="337"/>
      <c r="C3405" s="126"/>
      <c r="D3405" s="48"/>
      <c r="E3405" s="32"/>
      <c r="F3405" s="32"/>
      <c r="G3405" s="32"/>
      <c r="H3405" s="50"/>
      <c r="I3405" s="51"/>
      <c r="J3405" s="45"/>
    </row>
    <row r="3406" spans="1:10" ht="15">
      <c r="A3406" s="32"/>
      <c r="B3406" s="337" t="s">
        <v>484</v>
      </c>
      <c r="C3406" s="149"/>
      <c r="D3406" s="39"/>
      <c r="E3406" s="44" t="s">
        <v>1508</v>
      </c>
      <c r="F3406" s="32"/>
      <c r="G3406" s="32"/>
      <c r="H3406" s="40"/>
      <c r="I3406" s="45"/>
      <c r="J3406" s="45"/>
    </row>
    <row r="3407" spans="1:10" ht="15">
      <c r="A3407" s="32"/>
      <c r="B3407" s="337"/>
      <c r="C3407" s="149"/>
      <c r="D3407" s="39"/>
      <c r="E3407" s="44" t="s">
        <v>68</v>
      </c>
      <c r="F3407" s="32"/>
      <c r="G3407" s="32"/>
      <c r="H3407" s="40"/>
      <c r="I3407" s="49"/>
      <c r="J3407" s="45"/>
    </row>
    <row r="3408" spans="1:10" ht="15">
      <c r="A3408" s="32"/>
      <c r="B3408" s="337"/>
      <c r="C3408" s="362" t="s">
        <v>1404</v>
      </c>
      <c r="D3408" s="39"/>
      <c r="E3408" s="44"/>
      <c r="F3408" s="32"/>
      <c r="G3408" s="32"/>
      <c r="H3408" s="40"/>
      <c r="I3408" s="49"/>
      <c r="J3408" s="45"/>
    </row>
    <row r="3409" spans="1:10" ht="15">
      <c r="A3409" s="32"/>
      <c r="B3409" s="337"/>
      <c r="C3409" s="126">
        <v>1.05</v>
      </c>
      <c r="D3409" s="48" t="s">
        <v>594</v>
      </c>
      <c r="E3409" s="32" t="s">
        <v>1507</v>
      </c>
      <c r="F3409" s="32"/>
      <c r="G3409" s="32"/>
      <c r="H3409" s="50">
        <f>'daftar harga bahan'!F122</f>
        <v>25800</v>
      </c>
      <c r="I3409" s="51">
        <f>C3409*H3409</f>
        <v>27090</v>
      </c>
      <c r="J3409" s="45"/>
    </row>
    <row r="3410" spans="1:10" ht="15">
      <c r="A3410" s="32"/>
      <c r="B3410" s="337"/>
      <c r="C3410" s="126">
        <v>0.01</v>
      </c>
      <c r="D3410" s="48" t="s">
        <v>315</v>
      </c>
      <c r="E3410" s="32" t="s">
        <v>1509</v>
      </c>
      <c r="F3410" s="32"/>
      <c r="G3410" s="32"/>
      <c r="H3410" s="50">
        <f>'daftar harga bahan'!F427</f>
        <v>18500</v>
      </c>
      <c r="I3410" s="51">
        <f>C3410*H3410</f>
        <v>185</v>
      </c>
      <c r="J3410" s="45"/>
    </row>
    <row r="3411" spans="1:10" ht="15">
      <c r="A3411" s="32"/>
      <c r="B3411" s="337"/>
      <c r="C3411" s="126">
        <v>0.5</v>
      </c>
      <c r="D3411" s="48" t="s">
        <v>315</v>
      </c>
      <c r="E3411" s="32" t="s">
        <v>922</v>
      </c>
      <c r="F3411" s="32"/>
      <c r="G3411" s="32"/>
      <c r="H3411" s="50">
        <f>'daftar harga bahan'!F262</f>
        <v>17800</v>
      </c>
      <c r="I3411" s="51">
        <f>C3411*H3411</f>
        <v>8900</v>
      </c>
      <c r="J3411" s="45"/>
    </row>
    <row r="3412" spans="1:10" ht="15">
      <c r="A3412" s="32"/>
      <c r="B3412" s="337"/>
      <c r="C3412" s="126"/>
      <c r="D3412" s="48"/>
      <c r="E3412" s="32"/>
      <c r="F3412" s="32"/>
      <c r="G3412" s="32"/>
      <c r="H3412" s="440" t="s">
        <v>1115</v>
      </c>
      <c r="I3412" s="139">
        <f>SUM(I3409:I3411)</f>
        <v>36175</v>
      </c>
      <c r="J3412" s="45"/>
    </row>
    <row r="3413" spans="1:10" ht="15">
      <c r="A3413" s="32"/>
      <c r="B3413" s="337"/>
      <c r="C3413" s="437" t="s">
        <v>1116</v>
      </c>
      <c r="D3413" s="48"/>
      <c r="E3413" s="32"/>
      <c r="F3413" s="32"/>
      <c r="G3413" s="32"/>
      <c r="H3413" s="50"/>
      <c r="I3413" s="51"/>
      <c r="J3413" s="45"/>
    </row>
    <row r="3414" spans="1:10" ht="15">
      <c r="A3414" s="32"/>
      <c r="B3414" s="337"/>
      <c r="C3414" s="126">
        <v>0.15</v>
      </c>
      <c r="D3414" s="48" t="s">
        <v>547</v>
      </c>
      <c r="E3414" s="32" t="s">
        <v>549</v>
      </c>
      <c r="F3414" s="32"/>
      <c r="G3414" s="32"/>
      <c r="H3414" s="50">
        <f>H3398</f>
        <v>36000</v>
      </c>
      <c r="I3414" s="51">
        <f>C3414*H3414</f>
        <v>5400</v>
      </c>
      <c r="J3414" s="45"/>
    </row>
    <row r="3415" spans="1:10" ht="15">
      <c r="A3415" s="32"/>
      <c r="B3415" s="337"/>
      <c r="C3415" s="126">
        <v>0.3</v>
      </c>
      <c r="D3415" s="48" t="s">
        <v>547</v>
      </c>
      <c r="E3415" s="32" t="s">
        <v>548</v>
      </c>
      <c r="F3415" s="32"/>
      <c r="G3415" s="32"/>
      <c r="H3415" s="50">
        <f>H3399</f>
        <v>51000</v>
      </c>
      <c r="I3415" s="51">
        <f>C3415*H3415</f>
        <v>15300</v>
      </c>
      <c r="J3415" s="45"/>
    </row>
    <row r="3416" spans="1:10" ht="15">
      <c r="A3416" s="32"/>
      <c r="B3416" s="337"/>
      <c r="C3416" s="126">
        <v>0.03</v>
      </c>
      <c r="D3416" s="48" t="s">
        <v>547</v>
      </c>
      <c r="E3416" s="32" t="s">
        <v>550</v>
      </c>
      <c r="F3416" s="32"/>
      <c r="G3416" s="32"/>
      <c r="H3416" s="50">
        <f>H3400</f>
        <v>54000</v>
      </c>
      <c r="I3416" s="51">
        <f>C3416*H3416</f>
        <v>1620</v>
      </c>
      <c r="J3416" s="45"/>
    </row>
    <row r="3417" spans="1:10" ht="15">
      <c r="A3417" s="32"/>
      <c r="B3417" s="337"/>
      <c r="C3417" s="126">
        <v>0.007</v>
      </c>
      <c r="D3417" s="48" t="s">
        <v>547</v>
      </c>
      <c r="E3417" s="32" t="s">
        <v>551</v>
      </c>
      <c r="F3417" s="32"/>
      <c r="G3417" s="32"/>
      <c r="H3417" s="50">
        <f>H3401</f>
        <v>48000</v>
      </c>
      <c r="I3417" s="51">
        <f>C3417*H3417</f>
        <v>336</v>
      </c>
      <c r="J3417" s="45"/>
    </row>
    <row r="3418" spans="1:10" ht="15">
      <c r="A3418" s="32"/>
      <c r="B3418" s="337"/>
      <c r="C3418" s="126"/>
      <c r="D3418" s="48"/>
      <c r="E3418" s="32"/>
      <c r="F3418" s="32"/>
      <c r="G3418" s="32"/>
      <c r="H3418" s="440" t="s">
        <v>1117</v>
      </c>
      <c r="I3418" s="139">
        <f>SUM(I3414:I3417)</f>
        <v>22656</v>
      </c>
      <c r="J3418" s="45"/>
    </row>
    <row r="3419" spans="1:10" ht="4.5" customHeight="1">
      <c r="A3419" s="32"/>
      <c r="B3419" s="337"/>
      <c r="C3419" s="126"/>
      <c r="D3419" s="48"/>
      <c r="E3419" s="32"/>
      <c r="F3419" s="32"/>
      <c r="G3419" s="32"/>
      <c r="H3419" s="50"/>
      <c r="I3419" s="51"/>
      <c r="J3419" s="45"/>
    </row>
    <row r="3420" spans="1:10" ht="15">
      <c r="A3420" s="32"/>
      <c r="B3420" s="337"/>
      <c r="C3420" s="126"/>
      <c r="D3420" s="48"/>
      <c r="E3420" s="32"/>
      <c r="F3420" s="32"/>
      <c r="G3420" s="32"/>
      <c r="H3420" s="440" t="s">
        <v>1120</v>
      </c>
      <c r="I3420" s="139">
        <f>SUM(I3409:I3418)/2</f>
        <v>58831</v>
      </c>
      <c r="J3420" s="45"/>
    </row>
    <row r="3421" spans="1:10" ht="5.25" customHeight="1">
      <c r="A3421" s="32"/>
      <c r="B3421" s="337"/>
      <c r="C3421" s="126"/>
      <c r="D3421" s="48"/>
      <c r="E3421" s="32"/>
      <c r="F3421" s="32"/>
      <c r="G3421" s="32"/>
      <c r="H3421" s="50"/>
      <c r="I3421" s="51"/>
      <c r="J3421" s="45"/>
    </row>
    <row r="3422" spans="1:237" s="339" customFormat="1" ht="15">
      <c r="A3422" s="138" t="s">
        <v>564</v>
      </c>
      <c r="B3422" s="337" t="s">
        <v>263</v>
      </c>
      <c r="C3422" s="360"/>
      <c r="D3422" s="337"/>
      <c r="E3422" s="138" t="s">
        <v>923</v>
      </c>
      <c r="F3422" s="138"/>
      <c r="G3422" s="138"/>
      <c r="H3422" s="338"/>
      <c r="I3422" s="138"/>
      <c r="IC3422" s="312"/>
    </row>
    <row r="3423" spans="1:10" ht="15">
      <c r="A3423" s="32"/>
      <c r="B3423" s="337" t="s">
        <v>485</v>
      </c>
      <c r="C3423" s="149"/>
      <c r="D3423" s="43"/>
      <c r="E3423" s="44" t="s">
        <v>972</v>
      </c>
      <c r="F3423" s="32"/>
      <c r="G3423" s="32"/>
      <c r="H3423" s="40"/>
      <c r="I3423" s="45"/>
      <c r="J3423" s="45"/>
    </row>
    <row r="3424" spans="1:10" ht="15">
      <c r="A3424" s="32"/>
      <c r="B3424" s="337"/>
      <c r="C3424" s="362" t="s">
        <v>1404</v>
      </c>
      <c r="D3424" s="43"/>
      <c r="E3424" s="44"/>
      <c r="F3424" s="32"/>
      <c r="G3424" s="32"/>
      <c r="H3424" s="40"/>
      <c r="I3424" s="49"/>
      <c r="J3424" s="45"/>
    </row>
    <row r="3425" spans="1:10" ht="15">
      <c r="A3425" s="32"/>
      <c r="B3425" s="337"/>
      <c r="C3425" s="126">
        <v>1</v>
      </c>
      <c r="D3425" s="48" t="s">
        <v>664</v>
      </c>
      <c r="E3425" s="32" t="s">
        <v>924</v>
      </c>
      <c r="F3425" s="32"/>
      <c r="G3425" s="32"/>
      <c r="H3425" s="50">
        <f>'daftar harga bahan'!F409</f>
        <v>73500</v>
      </c>
      <c r="I3425" s="51">
        <f>+C3425*H3425</f>
        <v>73500</v>
      </c>
      <c r="J3425" s="45"/>
    </row>
    <row r="3426" spans="1:10" ht="15">
      <c r="A3426" s="32"/>
      <c r="B3426" s="337"/>
      <c r="C3426" s="126"/>
      <c r="D3426" s="48"/>
      <c r="E3426" s="32"/>
      <c r="F3426" s="32"/>
      <c r="G3426" s="32"/>
      <c r="H3426" s="440" t="s">
        <v>1115</v>
      </c>
      <c r="I3426" s="139">
        <f>SUM(I3425)</f>
        <v>73500</v>
      </c>
      <c r="J3426" s="45"/>
    </row>
    <row r="3427" spans="1:10" ht="15">
      <c r="A3427" s="32"/>
      <c r="B3427" s="337"/>
      <c r="C3427" s="437" t="s">
        <v>1116</v>
      </c>
      <c r="D3427" s="48"/>
      <c r="E3427" s="32"/>
      <c r="F3427" s="32"/>
      <c r="G3427" s="32"/>
      <c r="H3427" s="50"/>
      <c r="I3427" s="32"/>
      <c r="J3427" s="45"/>
    </row>
    <row r="3428" spans="1:10" ht="15">
      <c r="A3428" s="32"/>
      <c r="B3428" s="337"/>
      <c r="C3428" s="126">
        <v>0.01</v>
      </c>
      <c r="D3428" s="48" t="s">
        <v>547</v>
      </c>
      <c r="E3428" s="32" t="s">
        <v>549</v>
      </c>
      <c r="F3428" s="32"/>
      <c r="G3428" s="32"/>
      <c r="H3428" s="50">
        <f>H3414</f>
        <v>36000</v>
      </c>
      <c r="I3428" s="51">
        <f>+C3428*H3428</f>
        <v>360</v>
      </c>
      <c r="J3428" s="45"/>
    </row>
    <row r="3429" spans="1:10" ht="15">
      <c r="A3429" s="32"/>
      <c r="B3429" s="337"/>
      <c r="C3429" s="126">
        <v>0.5</v>
      </c>
      <c r="D3429" s="48" t="s">
        <v>547</v>
      </c>
      <c r="E3429" s="32" t="s">
        <v>548</v>
      </c>
      <c r="F3429" s="32"/>
      <c r="G3429" s="32"/>
      <c r="H3429" s="50">
        <f>H3415</f>
        <v>51000</v>
      </c>
      <c r="I3429" s="51">
        <f>+C3429*H3429</f>
        <v>25500</v>
      </c>
      <c r="J3429" s="45"/>
    </row>
    <row r="3430" spans="1:10" ht="15">
      <c r="A3430" s="32"/>
      <c r="B3430" s="337"/>
      <c r="C3430" s="126">
        <v>0.01</v>
      </c>
      <c r="D3430" s="48" t="s">
        <v>547</v>
      </c>
      <c r="E3430" s="32" t="s">
        <v>550</v>
      </c>
      <c r="F3430" s="32"/>
      <c r="G3430" s="32"/>
      <c r="H3430" s="50">
        <f>H3416</f>
        <v>54000</v>
      </c>
      <c r="I3430" s="51">
        <f>+C3430*H3430</f>
        <v>540</v>
      </c>
      <c r="J3430" s="45"/>
    </row>
    <row r="3431" spans="1:10" ht="15">
      <c r="A3431" s="32"/>
      <c r="B3431" s="337"/>
      <c r="C3431" s="126">
        <v>0.005</v>
      </c>
      <c r="D3431" s="48" t="s">
        <v>547</v>
      </c>
      <c r="E3431" s="32" t="s">
        <v>551</v>
      </c>
      <c r="F3431" s="32"/>
      <c r="G3431" s="32"/>
      <c r="H3431" s="50">
        <f>H3417</f>
        <v>48000</v>
      </c>
      <c r="I3431" s="51">
        <f>+C3431*H3431</f>
        <v>240</v>
      </c>
      <c r="J3431" s="45"/>
    </row>
    <row r="3432" spans="1:10" ht="15">
      <c r="A3432" s="32"/>
      <c r="B3432" s="337"/>
      <c r="C3432" s="126"/>
      <c r="D3432" s="48"/>
      <c r="E3432" s="32"/>
      <c r="F3432" s="32"/>
      <c r="G3432" s="32"/>
      <c r="H3432" s="440" t="s">
        <v>1117</v>
      </c>
      <c r="I3432" s="139">
        <f>SUM(I3428:I3431)</f>
        <v>26640</v>
      </c>
      <c r="J3432" s="45"/>
    </row>
    <row r="3433" spans="1:10" ht="6" customHeight="1">
      <c r="A3433" s="32"/>
      <c r="B3433" s="337"/>
      <c r="C3433" s="126"/>
      <c r="D3433" s="48"/>
      <c r="E3433" s="32"/>
      <c r="F3433" s="32"/>
      <c r="G3433" s="32"/>
      <c r="H3433" s="50"/>
      <c r="I3433" s="51"/>
      <c r="J3433" s="45"/>
    </row>
    <row r="3434" spans="1:10" ht="15">
      <c r="A3434" s="32"/>
      <c r="B3434" s="337"/>
      <c r="C3434" s="126"/>
      <c r="D3434" s="48"/>
      <c r="E3434" s="32"/>
      <c r="F3434" s="32"/>
      <c r="G3434" s="32"/>
      <c r="H3434" s="440" t="s">
        <v>1120</v>
      </c>
      <c r="I3434" s="139">
        <f>SUM(I3425:I3432)/2</f>
        <v>100140</v>
      </c>
      <c r="J3434" s="45"/>
    </row>
    <row r="3435" spans="1:10" ht="15">
      <c r="A3435" s="32"/>
      <c r="B3435" s="337"/>
      <c r="C3435" s="126"/>
      <c r="D3435" s="48"/>
      <c r="E3435" s="32"/>
      <c r="F3435" s="32"/>
      <c r="G3435" s="32"/>
      <c r="H3435" s="40"/>
      <c r="I3435" s="32"/>
      <c r="J3435" s="45"/>
    </row>
    <row r="3436" spans="1:10" ht="15">
      <c r="A3436" s="32"/>
      <c r="B3436" s="337" t="s">
        <v>486</v>
      </c>
      <c r="C3436" s="149"/>
      <c r="D3436" s="43"/>
      <c r="E3436" s="44" t="s">
        <v>973</v>
      </c>
      <c r="F3436" s="32"/>
      <c r="G3436" s="32"/>
      <c r="H3436" s="40"/>
      <c r="I3436" s="45"/>
      <c r="J3436" s="45"/>
    </row>
    <row r="3437" spans="1:10" ht="15">
      <c r="A3437" s="32"/>
      <c r="B3437" s="337"/>
      <c r="C3437" s="362" t="s">
        <v>1404</v>
      </c>
      <c r="D3437" s="43"/>
      <c r="E3437" s="44"/>
      <c r="F3437" s="32"/>
      <c r="G3437" s="32"/>
      <c r="H3437" s="40"/>
      <c r="I3437" s="49"/>
      <c r="J3437" s="45"/>
    </row>
    <row r="3438" spans="1:12" ht="15">
      <c r="A3438" s="32"/>
      <c r="B3438" s="337"/>
      <c r="C3438" s="126">
        <v>1</v>
      </c>
      <c r="D3438" s="48" t="s">
        <v>664</v>
      </c>
      <c r="E3438" s="32" t="s">
        <v>925</v>
      </c>
      <c r="F3438" s="32"/>
      <c r="G3438" s="32"/>
      <c r="H3438" s="50">
        <f>H3425</f>
        <v>73500</v>
      </c>
      <c r="I3438" s="51">
        <f>+C3438*H3438</f>
        <v>73500</v>
      </c>
      <c r="J3438" s="444"/>
      <c r="L3438" s="442"/>
    </row>
    <row r="3439" spans="1:12" ht="15">
      <c r="A3439" s="32"/>
      <c r="B3439" s="337"/>
      <c r="C3439" s="126"/>
      <c r="D3439" s="48"/>
      <c r="E3439" s="32"/>
      <c r="F3439" s="32"/>
      <c r="G3439" s="32"/>
      <c r="H3439" s="440" t="s">
        <v>1115</v>
      </c>
      <c r="I3439" s="139">
        <f>SUM(I3438)</f>
        <v>73500</v>
      </c>
      <c r="J3439" s="444"/>
      <c r="L3439" s="442"/>
    </row>
    <row r="3440" spans="1:12" ht="15">
      <c r="A3440" s="32"/>
      <c r="B3440" s="337"/>
      <c r="C3440" s="437" t="s">
        <v>1116</v>
      </c>
      <c r="D3440" s="48"/>
      <c r="E3440" s="32"/>
      <c r="F3440" s="32"/>
      <c r="G3440" s="32"/>
      <c r="H3440" s="50"/>
      <c r="I3440" s="32"/>
      <c r="J3440" s="444"/>
      <c r="L3440" s="442"/>
    </row>
    <row r="3441" spans="1:12" ht="15">
      <c r="A3441" s="32"/>
      <c r="B3441" s="337"/>
      <c r="C3441" s="126">
        <v>0.005</v>
      </c>
      <c r="D3441" s="48" t="s">
        <v>547</v>
      </c>
      <c r="E3441" s="32" t="s">
        <v>549</v>
      </c>
      <c r="F3441" s="32"/>
      <c r="G3441" s="32"/>
      <c r="H3441" s="50">
        <f>H3428</f>
        <v>36000</v>
      </c>
      <c r="I3441" s="51">
        <f>+C3441*H3441</f>
        <v>180</v>
      </c>
      <c r="J3441" s="444"/>
      <c r="L3441" s="442"/>
    </row>
    <row r="3442" spans="1:12" ht="15">
      <c r="A3442" s="32"/>
      <c r="B3442" s="337"/>
      <c r="C3442" s="126">
        <v>0.5</v>
      </c>
      <c r="D3442" s="48" t="s">
        <v>547</v>
      </c>
      <c r="E3442" s="32" t="s">
        <v>548</v>
      </c>
      <c r="F3442" s="32"/>
      <c r="G3442" s="32"/>
      <c r="H3442" s="50">
        <f>H3429</f>
        <v>51000</v>
      </c>
      <c r="I3442" s="51">
        <f>+C3442*H3442</f>
        <v>25500</v>
      </c>
      <c r="J3442" s="400"/>
      <c r="K3442" s="441"/>
      <c r="L3442" s="442"/>
    </row>
    <row r="3443" spans="1:12" ht="15">
      <c r="A3443" s="32"/>
      <c r="B3443" s="337"/>
      <c r="C3443" s="126">
        <v>0.005</v>
      </c>
      <c r="D3443" s="48" t="s">
        <v>547</v>
      </c>
      <c r="E3443" s="32" t="s">
        <v>550</v>
      </c>
      <c r="F3443" s="32"/>
      <c r="G3443" s="32"/>
      <c r="H3443" s="50">
        <f>H3430</f>
        <v>54000</v>
      </c>
      <c r="I3443" s="51">
        <f>+C3443*H3443</f>
        <v>270</v>
      </c>
      <c r="J3443" s="400"/>
      <c r="K3443" s="441"/>
      <c r="L3443" s="442"/>
    </row>
    <row r="3444" spans="1:12" ht="15">
      <c r="A3444" s="32"/>
      <c r="B3444" s="337"/>
      <c r="C3444" s="126">
        <v>0.0025</v>
      </c>
      <c r="D3444" s="48" t="s">
        <v>547</v>
      </c>
      <c r="E3444" s="32" t="s">
        <v>551</v>
      </c>
      <c r="F3444" s="32"/>
      <c r="G3444" s="32"/>
      <c r="H3444" s="50">
        <f>H3431</f>
        <v>48000</v>
      </c>
      <c r="I3444" s="51">
        <f>+C3444*H3444</f>
        <v>120</v>
      </c>
      <c r="J3444" s="400"/>
      <c r="K3444" s="441"/>
      <c r="L3444" s="442"/>
    </row>
    <row r="3445" spans="1:12" ht="15">
      <c r="A3445" s="32"/>
      <c r="B3445" s="337"/>
      <c r="C3445" s="126"/>
      <c r="D3445" s="48"/>
      <c r="E3445" s="32"/>
      <c r="F3445" s="32"/>
      <c r="G3445" s="32"/>
      <c r="H3445" s="440" t="s">
        <v>1117</v>
      </c>
      <c r="I3445" s="139">
        <f>SUM(I3441:I3444)</f>
        <v>26070</v>
      </c>
      <c r="J3445" s="400"/>
      <c r="K3445" s="441"/>
      <c r="L3445" s="442"/>
    </row>
    <row r="3446" spans="1:12" ht="7.5" customHeight="1">
      <c r="A3446" s="32"/>
      <c r="B3446" s="337"/>
      <c r="C3446" s="126"/>
      <c r="D3446" s="48"/>
      <c r="E3446" s="32"/>
      <c r="F3446" s="32"/>
      <c r="G3446" s="32"/>
      <c r="H3446" s="50"/>
      <c r="I3446" s="51"/>
      <c r="J3446" s="400"/>
      <c r="K3446" s="441"/>
      <c r="L3446" s="442"/>
    </row>
    <row r="3447" spans="1:12" ht="15">
      <c r="A3447" s="32"/>
      <c r="B3447" s="337"/>
      <c r="C3447" s="126"/>
      <c r="D3447" s="48"/>
      <c r="E3447" s="32"/>
      <c r="F3447" s="32"/>
      <c r="G3447" s="32"/>
      <c r="H3447" s="440" t="s">
        <v>1120</v>
      </c>
      <c r="I3447" s="139">
        <f>SUM(I3438:I3445)/2</f>
        <v>99570</v>
      </c>
      <c r="J3447" s="400"/>
      <c r="K3447" s="441"/>
      <c r="L3447" s="442"/>
    </row>
    <row r="3448" spans="1:12" ht="6" customHeight="1">
      <c r="A3448" s="32"/>
      <c r="B3448" s="337"/>
      <c r="C3448" s="126"/>
      <c r="D3448" s="48"/>
      <c r="E3448" s="32"/>
      <c r="F3448" s="32"/>
      <c r="G3448" s="32"/>
      <c r="H3448" s="40"/>
      <c r="I3448" s="32"/>
      <c r="J3448" s="400"/>
      <c r="K3448" s="441"/>
      <c r="L3448" s="442"/>
    </row>
    <row r="3449" spans="1:12" ht="15">
      <c r="A3449" s="32"/>
      <c r="B3449" s="337" t="s">
        <v>487</v>
      </c>
      <c r="C3449" s="149"/>
      <c r="D3449" s="43"/>
      <c r="E3449" s="44" t="s">
        <v>974</v>
      </c>
      <c r="F3449" s="32"/>
      <c r="G3449" s="32"/>
      <c r="H3449" s="40"/>
      <c r="I3449" s="45"/>
      <c r="J3449" s="400"/>
      <c r="K3449" s="441"/>
      <c r="L3449" s="442"/>
    </row>
    <row r="3450" spans="1:12" ht="15">
      <c r="A3450" s="32"/>
      <c r="B3450" s="337"/>
      <c r="C3450" s="362" t="s">
        <v>1404</v>
      </c>
      <c r="D3450" s="43"/>
      <c r="E3450" s="44"/>
      <c r="F3450" s="32"/>
      <c r="G3450" s="32"/>
      <c r="H3450" s="40"/>
      <c r="I3450" s="45"/>
      <c r="J3450" s="400"/>
      <c r="K3450" s="441"/>
      <c r="L3450" s="442"/>
    </row>
    <row r="3451" spans="1:12" ht="15">
      <c r="A3451" s="32"/>
      <c r="B3451" s="337"/>
      <c r="C3451" s="126">
        <v>1</v>
      </c>
      <c r="D3451" s="48" t="s">
        <v>664</v>
      </c>
      <c r="E3451" s="32" t="s">
        <v>928</v>
      </c>
      <c r="F3451" s="32"/>
      <c r="G3451" s="32"/>
      <c r="H3451" s="50">
        <f>+'daftar harga bahan'!F414</f>
        <v>8000</v>
      </c>
      <c r="I3451" s="51">
        <f>+C3451*H3451</f>
        <v>8000</v>
      </c>
      <c r="J3451" s="45"/>
      <c r="L3451" s="443"/>
    </row>
    <row r="3452" spans="1:12" ht="15">
      <c r="A3452" s="32"/>
      <c r="B3452" s="337"/>
      <c r="C3452" s="126"/>
      <c r="D3452" s="48"/>
      <c r="E3452" s="32"/>
      <c r="F3452" s="32"/>
      <c r="G3452" s="32"/>
      <c r="H3452" s="440" t="s">
        <v>1115</v>
      </c>
      <c r="I3452" s="139">
        <f>SUM(I3451)</f>
        <v>8000</v>
      </c>
      <c r="J3452" s="45"/>
      <c r="L3452" s="443"/>
    </row>
    <row r="3453" spans="1:10" ht="15">
      <c r="A3453" s="32"/>
      <c r="B3453" s="337"/>
      <c r="C3453" s="437" t="s">
        <v>1116</v>
      </c>
      <c r="D3453" s="48"/>
      <c r="E3453" s="32"/>
      <c r="F3453" s="32"/>
      <c r="G3453" s="32"/>
      <c r="H3453" s="50"/>
      <c r="I3453" s="32"/>
      <c r="J3453" s="45"/>
    </row>
    <row r="3454" spans="1:10" ht="15">
      <c r="A3454" s="32"/>
      <c r="B3454" s="337"/>
      <c r="C3454" s="126">
        <v>0.015</v>
      </c>
      <c r="D3454" s="48" t="s">
        <v>547</v>
      </c>
      <c r="E3454" s="32" t="s">
        <v>549</v>
      </c>
      <c r="F3454" s="32"/>
      <c r="G3454" s="32"/>
      <c r="H3454" s="50">
        <f>H3441</f>
        <v>36000</v>
      </c>
      <c r="I3454" s="51">
        <f>+C3454*H3454</f>
        <v>540</v>
      </c>
      <c r="J3454" s="45"/>
    </row>
    <row r="3455" spans="1:10" ht="15">
      <c r="A3455" s="32"/>
      <c r="B3455" s="337"/>
      <c r="C3455" s="126">
        <v>0.15</v>
      </c>
      <c r="D3455" s="48" t="s">
        <v>547</v>
      </c>
      <c r="E3455" s="32" t="s">
        <v>548</v>
      </c>
      <c r="F3455" s="32"/>
      <c r="G3455" s="32"/>
      <c r="H3455" s="50">
        <f>H3442</f>
        <v>51000</v>
      </c>
      <c r="I3455" s="51">
        <f>+C3455*H3455</f>
        <v>7650</v>
      </c>
      <c r="J3455" s="45"/>
    </row>
    <row r="3456" spans="1:10" ht="15">
      <c r="A3456" s="32"/>
      <c r="B3456" s="337"/>
      <c r="C3456" s="126">
        <v>0.015</v>
      </c>
      <c r="D3456" s="48" t="s">
        <v>547</v>
      </c>
      <c r="E3456" s="32" t="s">
        <v>550</v>
      </c>
      <c r="F3456" s="32"/>
      <c r="G3456" s="32"/>
      <c r="H3456" s="50">
        <f>H3443</f>
        <v>54000</v>
      </c>
      <c r="I3456" s="51">
        <f>+C3456*H3456</f>
        <v>810</v>
      </c>
      <c r="J3456" s="45"/>
    </row>
    <row r="3457" spans="1:10" ht="15">
      <c r="A3457" s="32"/>
      <c r="B3457" s="337"/>
      <c r="C3457" s="126">
        <v>0.0008</v>
      </c>
      <c r="D3457" s="48" t="s">
        <v>547</v>
      </c>
      <c r="E3457" s="32" t="s">
        <v>551</v>
      </c>
      <c r="F3457" s="32"/>
      <c r="G3457" s="32"/>
      <c r="H3457" s="50">
        <f>H3444</f>
        <v>48000</v>
      </c>
      <c r="I3457" s="51">
        <f>+C3457*H3457</f>
        <v>38.4</v>
      </c>
      <c r="J3457" s="45"/>
    </row>
    <row r="3458" spans="1:10" ht="15">
      <c r="A3458" s="32"/>
      <c r="B3458" s="337"/>
      <c r="C3458" s="126"/>
      <c r="D3458" s="48"/>
      <c r="E3458" s="32"/>
      <c r="F3458" s="32"/>
      <c r="G3458" s="32"/>
      <c r="H3458" s="440" t="s">
        <v>1117</v>
      </c>
      <c r="I3458" s="139">
        <f>SUM(I3454:I3457)</f>
        <v>9038.4</v>
      </c>
      <c r="J3458" s="45"/>
    </row>
    <row r="3459" spans="1:10" ht="6.75" customHeight="1">
      <c r="A3459" s="32"/>
      <c r="B3459" s="337"/>
      <c r="C3459" s="126"/>
      <c r="D3459" s="48"/>
      <c r="E3459" s="32"/>
      <c r="F3459" s="32"/>
      <c r="G3459" s="32"/>
      <c r="H3459" s="50"/>
      <c r="I3459" s="51"/>
      <c r="J3459" s="45"/>
    </row>
    <row r="3460" spans="1:10" ht="15">
      <c r="A3460" s="32"/>
      <c r="B3460" s="337"/>
      <c r="C3460" s="126"/>
      <c r="D3460" s="48"/>
      <c r="E3460" s="32"/>
      <c r="F3460" s="32"/>
      <c r="G3460" s="32"/>
      <c r="H3460" s="440" t="s">
        <v>1120</v>
      </c>
      <c r="I3460" s="432">
        <f>ROUNDDOWN(J3460,)</f>
        <v>17038</v>
      </c>
      <c r="J3460" s="139">
        <f>SUM(I3451:I3458)/2</f>
        <v>17038.4</v>
      </c>
    </row>
    <row r="3461" spans="1:10" ht="6" customHeight="1">
      <c r="A3461" s="32"/>
      <c r="C3461" s="151"/>
      <c r="D3461" s="55"/>
      <c r="E3461" s="55"/>
      <c r="F3461" s="55"/>
      <c r="G3461" s="55"/>
      <c r="H3461" s="55"/>
      <c r="I3461" s="55"/>
      <c r="J3461" s="45"/>
    </row>
    <row r="3462" spans="1:10" ht="15">
      <c r="A3462" s="55"/>
      <c r="B3462" s="337" t="s">
        <v>488</v>
      </c>
      <c r="C3462" s="149"/>
      <c r="D3462" s="43"/>
      <c r="E3462" s="44" t="s">
        <v>975</v>
      </c>
      <c r="F3462" s="32"/>
      <c r="G3462" s="32"/>
      <c r="H3462" s="40"/>
      <c r="I3462" s="45"/>
      <c r="J3462" s="45"/>
    </row>
    <row r="3463" spans="1:10" ht="15">
      <c r="A3463" s="55"/>
      <c r="B3463" s="337"/>
      <c r="C3463" s="362" t="s">
        <v>1404</v>
      </c>
      <c r="D3463" s="43"/>
      <c r="E3463" s="44"/>
      <c r="F3463" s="32"/>
      <c r="G3463" s="32"/>
      <c r="H3463" s="40"/>
      <c r="I3463" s="45"/>
      <c r="J3463" s="45"/>
    </row>
    <row r="3464" spans="1:10" ht="15">
      <c r="A3464" s="55"/>
      <c r="B3464" s="337"/>
      <c r="C3464" s="126">
        <v>1</v>
      </c>
      <c r="D3464" s="48" t="s">
        <v>664</v>
      </c>
      <c r="E3464" s="32" t="s">
        <v>929</v>
      </c>
      <c r="F3464" s="32"/>
      <c r="G3464" s="32"/>
      <c r="H3464" s="50">
        <f>H3451</f>
        <v>8000</v>
      </c>
      <c r="I3464" s="51">
        <f>+C3464*H3464</f>
        <v>8000</v>
      </c>
      <c r="J3464" s="45"/>
    </row>
    <row r="3465" spans="1:10" ht="15">
      <c r="A3465" s="55"/>
      <c r="B3465" s="337"/>
      <c r="C3465" s="126"/>
      <c r="D3465" s="48"/>
      <c r="E3465" s="32"/>
      <c r="F3465" s="32"/>
      <c r="G3465" s="32"/>
      <c r="H3465" s="440" t="s">
        <v>1115</v>
      </c>
      <c r="I3465" s="139">
        <f>SUM(I3464)</f>
        <v>8000</v>
      </c>
      <c r="J3465" s="45"/>
    </row>
    <row r="3466" spans="1:10" ht="15">
      <c r="A3466" s="55"/>
      <c r="B3466" s="337"/>
      <c r="C3466" s="437" t="s">
        <v>1116</v>
      </c>
      <c r="D3466" s="48"/>
      <c r="E3466" s="32"/>
      <c r="F3466" s="32"/>
      <c r="G3466" s="32"/>
      <c r="H3466" s="50"/>
      <c r="I3466" s="32"/>
      <c r="J3466" s="45"/>
    </row>
    <row r="3467" spans="1:10" ht="15">
      <c r="A3467" s="55"/>
      <c r="B3467" s="337"/>
      <c r="C3467" s="126">
        <v>0.01</v>
      </c>
      <c r="D3467" s="48" t="s">
        <v>547</v>
      </c>
      <c r="E3467" s="32" t="s">
        <v>549</v>
      </c>
      <c r="F3467" s="32"/>
      <c r="G3467" s="32"/>
      <c r="H3467" s="50">
        <f>H3454</f>
        <v>36000</v>
      </c>
      <c r="I3467" s="51">
        <f>+C3467*H3467</f>
        <v>360</v>
      </c>
      <c r="J3467" s="45"/>
    </row>
    <row r="3468" spans="1:10" ht="15">
      <c r="A3468" s="55"/>
      <c r="B3468" s="337"/>
      <c r="C3468" s="126">
        <v>0.1</v>
      </c>
      <c r="D3468" s="48" t="s">
        <v>547</v>
      </c>
      <c r="E3468" s="32" t="s">
        <v>548</v>
      </c>
      <c r="F3468" s="32"/>
      <c r="G3468" s="32"/>
      <c r="H3468" s="50">
        <f>H3455</f>
        <v>51000</v>
      </c>
      <c r="I3468" s="51">
        <f>+C3468*H3468</f>
        <v>5100</v>
      </c>
      <c r="J3468" s="45"/>
    </row>
    <row r="3469" spans="1:10" ht="15">
      <c r="A3469" s="55"/>
      <c r="B3469" s="337"/>
      <c r="C3469" s="126">
        <v>0.01</v>
      </c>
      <c r="D3469" s="48" t="s">
        <v>547</v>
      </c>
      <c r="E3469" s="32" t="s">
        <v>550</v>
      </c>
      <c r="F3469" s="32"/>
      <c r="G3469" s="32"/>
      <c r="H3469" s="50">
        <f>H3456</f>
        <v>54000</v>
      </c>
      <c r="I3469" s="51">
        <f>+C3469*H3469</f>
        <v>540</v>
      </c>
      <c r="J3469" s="45"/>
    </row>
    <row r="3470" spans="1:10" ht="15">
      <c r="A3470" s="55"/>
      <c r="B3470" s="337"/>
      <c r="C3470" s="126">
        <v>0.005</v>
      </c>
      <c r="D3470" s="48" t="s">
        <v>547</v>
      </c>
      <c r="E3470" s="32" t="s">
        <v>551</v>
      </c>
      <c r="F3470" s="32"/>
      <c r="G3470" s="32"/>
      <c r="H3470" s="50">
        <f>H3457</f>
        <v>48000</v>
      </c>
      <c r="I3470" s="51">
        <f>+C3470*H3470</f>
        <v>240</v>
      </c>
      <c r="J3470" s="45"/>
    </row>
    <row r="3471" spans="1:10" ht="15">
      <c r="A3471" s="55"/>
      <c r="B3471" s="337"/>
      <c r="C3471" s="126"/>
      <c r="D3471" s="48"/>
      <c r="E3471" s="32"/>
      <c r="F3471" s="32"/>
      <c r="G3471" s="32"/>
      <c r="H3471" s="440" t="s">
        <v>1117</v>
      </c>
      <c r="I3471" s="139">
        <f>SUM(I3467:I3470)</f>
        <v>6240</v>
      </c>
      <c r="J3471" s="45"/>
    </row>
    <row r="3472" spans="1:10" ht="6.75" customHeight="1">
      <c r="A3472" s="55"/>
      <c r="B3472" s="337"/>
      <c r="C3472" s="126"/>
      <c r="D3472" s="48"/>
      <c r="E3472" s="32"/>
      <c r="F3472" s="32"/>
      <c r="G3472" s="32"/>
      <c r="H3472" s="50"/>
      <c r="I3472" s="51"/>
      <c r="J3472" s="45"/>
    </row>
    <row r="3473" spans="1:10" ht="15">
      <c r="A3473" s="55"/>
      <c r="B3473" s="337"/>
      <c r="C3473" s="126"/>
      <c r="D3473" s="48"/>
      <c r="E3473" s="32"/>
      <c r="F3473" s="32"/>
      <c r="G3473" s="32"/>
      <c r="H3473" s="440" t="s">
        <v>1120</v>
      </c>
      <c r="I3473" s="139">
        <f>SUM(I3464:I3471)/2</f>
        <v>14240</v>
      </c>
      <c r="J3473" s="45"/>
    </row>
    <row r="3474" spans="1:10" ht="4.5" customHeight="1">
      <c r="A3474" s="55"/>
      <c r="B3474" s="337"/>
      <c r="C3474" s="126"/>
      <c r="D3474" s="48"/>
      <c r="E3474" s="32"/>
      <c r="F3474" s="32"/>
      <c r="G3474" s="32"/>
      <c r="H3474" s="40"/>
      <c r="I3474" s="32"/>
      <c r="J3474" s="45"/>
    </row>
    <row r="3475" spans="1:10" ht="15">
      <c r="A3475" s="55"/>
      <c r="B3475" s="337" t="s">
        <v>489</v>
      </c>
      <c r="C3475" s="149"/>
      <c r="D3475" s="43"/>
      <c r="E3475" s="44" t="s">
        <v>976</v>
      </c>
      <c r="F3475" s="32"/>
      <c r="G3475" s="32"/>
      <c r="H3475" s="40"/>
      <c r="I3475" s="45"/>
      <c r="J3475" s="45"/>
    </row>
    <row r="3476" spans="1:10" ht="15">
      <c r="A3476" s="55"/>
      <c r="B3476" s="337"/>
      <c r="C3476" s="362" t="s">
        <v>1404</v>
      </c>
      <c r="D3476" s="43"/>
      <c r="E3476" s="44"/>
      <c r="F3476" s="32"/>
      <c r="G3476" s="32"/>
      <c r="H3476" s="40"/>
      <c r="I3476" s="45"/>
      <c r="J3476" s="45"/>
    </row>
    <row r="3477" spans="1:10" ht="15">
      <c r="A3477" s="55"/>
      <c r="B3477" s="337"/>
      <c r="C3477" s="126">
        <v>1</v>
      </c>
      <c r="D3477" s="48" t="s">
        <v>664</v>
      </c>
      <c r="E3477" s="32" t="s">
        <v>930</v>
      </c>
      <c r="F3477" s="32"/>
      <c r="G3477" s="32"/>
      <c r="H3477" s="50">
        <f>+'daftar harga bahan'!F413</f>
        <v>6500</v>
      </c>
      <c r="I3477" s="51">
        <f>+C3477*H3477</f>
        <v>6500</v>
      </c>
      <c r="J3477" s="45"/>
    </row>
    <row r="3478" spans="1:10" ht="15">
      <c r="A3478" s="55"/>
      <c r="B3478" s="337"/>
      <c r="C3478" s="126"/>
      <c r="D3478" s="48"/>
      <c r="E3478" s="32"/>
      <c r="F3478" s="32"/>
      <c r="G3478" s="32"/>
      <c r="H3478" s="440" t="s">
        <v>1115</v>
      </c>
      <c r="I3478" s="139">
        <f>SUM(I3477)</f>
        <v>6500</v>
      </c>
      <c r="J3478" s="45"/>
    </row>
    <row r="3479" spans="1:10" ht="15">
      <c r="A3479" s="55"/>
      <c r="B3479" s="337"/>
      <c r="C3479" s="437" t="s">
        <v>1116</v>
      </c>
      <c r="D3479" s="48"/>
      <c r="E3479" s="32"/>
      <c r="F3479" s="32"/>
      <c r="G3479" s="32"/>
      <c r="H3479" s="50"/>
      <c r="I3479" s="32"/>
      <c r="J3479" s="45"/>
    </row>
    <row r="3480" spans="1:10" ht="15">
      <c r="A3480" s="55"/>
      <c r="B3480" s="337"/>
      <c r="C3480" s="126">
        <v>0.02</v>
      </c>
      <c r="D3480" s="48" t="s">
        <v>547</v>
      </c>
      <c r="E3480" s="32" t="s">
        <v>549</v>
      </c>
      <c r="F3480" s="32"/>
      <c r="G3480" s="32"/>
      <c r="H3480" s="50">
        <f>H3467</f>
        <v>36000</v>
      </c>
      <c r="I3480" s="51">
        <f>+C3480*H3480</f>
        <v>720</v>
      </c>
      <c r="J3480" s="45"/>
    </row>
    <row r="3481" spans="1:10" ht="15">
      <c r="A3481" s="55"/>
      <c r="B3481" s="337"/>
      <c r="C3481" s="126">
        <v>0.2</v>
      </c>
      <c r="D3481" s="48" t="s">
        <v>547</v>
      </c>
      <c r="E3481" s="32" t="s">
        <v>548</v>
      </c>
      <c r="F3481" s="32"/>
      <c r="G3481" s="32"/>
      <c r="H3481" s="50">
        <f>H3468</f>
        <v>51000</v>
      </c>
      <c r="I3481" s="51">
        <f>+C3481*H3481</f>
        <v>10200</v>
      </c>
      <c r="J3481" s="45"/>
    </row>
    <row r="3482" spans="1:10" ht="15">
      <c r="A3482" s="55"/>
      <c r="B3482" s="337"/>
      <c r="C3482" s="126">
        <v>0.02</v>
      </c>
      <c r="D3482" s="48" t="s">
        <v>547</v>
      </c>
      <c r="E3482" s="32" t="s">
        <v>550</v>
      </c>
      <c r="F3482" s="32"/>
      <c r="G3482" s="32"/>
      <c r="H3482" s="50">
        <f>H3469</f>
        <v>54000</v>
      </c>
      <c r="I3482" s="51">
        <f>+C3482*H3482</f>
        <v>1080</v>
      </c>
      <c r="J3482" s="45"/>
    </row>
    <row r="3483" spans="1:10" ht="15">
      <c r="A3483" s="55"/>
      <c r="B3483" s="337"/>
      <c r="C3483" s="126">
        <v>0.01</v>
      </c>
      <c r="D3483" s="48" t="s">
        <v>547</v>
      </c>
      <c r="E3483" s="32" t="s">
        <v>551</v>
      </c>
      <c r="F3483" s="32"/>
      <c r="G3483" s="32"/>
      <c r="H3483" s="50">
        <f>H3470</f>
        <v>48000</v>
      </c>
      <c r="I3483" s="51">
        <f>+C3483*H3483</f>
        <v>480</v>
      </c>
      <c r="J3483" s="45"/>
    </row>
    <row r="3484" spans="1:10" ht="15">
      <c r="A3484" s="55"/>
      <c r="B3484" s="337"/>
      <c r="C3484" s="126"/>
      <c r="D3484" s="48"/>
      <c r="E3484" s="32"/>
      <c r="F3484" s="32"/>
      <c r="G3484" s="32"/>
      <c r="H3484" s="440" t="s">
        <v>1117</v>
      </c>
      <c r="I3484" s="139">
        <f>SUM(I3480:I3483)</f>
        <v>12480</v>
      </c>
      <c r="J3484" s="45"/>
    </row>
    <row r="3485" spans="1:10" ht="4.5" customHeight="1">
      <c r="A3485" s="55"/>
      <c r="B3485" s="337"/>
      <c r="C3485" s="126"/>
      <c r="D3485" s="48"/>
      <c r="E3485" s="32"/>
      <c r="F3485" s="32"/>
      <c r="G3485" s="32"/>
      <c r="H3485" s="50"/>
      <c r="I3485" s="51"/>
      <c r="J3485" s="45"/>
    </row>
    <row r="3486" spans="1:10" ht="15">
      <c r="A3486" s="55"/>
      <c r="B3486" s="337"/>
      <c r="C3486" s="126"/>
      <c r="D3486" s="48"/>
      <c r="E3486" s="32"/>
      <c r="F3486" s="32"/>
      <c r="G3486" s="32"/>
      <c r="H3486" s="440" t="s">
        <v>1120</v>
      </c>
      <c r="I3486" s="139">
        <f>SUM(I3477:I3484)/2</f>
        <v>18980</v>
      </c>
      <c r="J3486" s="45"/>
    </row>
    <row r="3487" spans="1:10" ht="6" customHeight="1">
      <c r="A3487" s="55"/>
      <c r="C3487" s="365"/>
      <c r="D3487" s="68"/>
      <c r="E3487" s="55"/>
      <c r="F3487" s="55"/>
      <c r="G3487" s="55"/>
      <c r="H3487" s="69"/>
      <c r="I3487" s="55"/>
      <c r="J3487" s="45"/>
    </row>
    <row r="3488" spans="1:10" ht="15">
      <c r="A3488" s="55"/>
      <c r="B3488" s="337" t="s">
        <v>491</v>
      </c>
      <c r="C3488" s="149"/>
      <c r="D3488" s="43"/>
      <c r="E3488" s="44" t="s">
        <v>977</v>
      </c>
      <c r="F3488" s="32"/>
      <c r="G3488" s="32"/>
      <c r="H3488" s="40"/>
      <c r="I3488" s="45"/>
      <c r="J3488" s="45"/>
    </row>
    <row r="3489" spans="1:10" ht="15">
      <c r="A3489" s="55"/>
      <c r="B3489" s="337"/>
      <c r="C3489" s="362" t="s">
        <v>1404</v>
      </c>
      <c r="D3489" s="43"/>
      <c r="E3489" s="44"/>
      <c r="F3489" s="32"/>
      <c r="G3489" s="32"/>
      <c r="H3489" s="40"/>
      <c r="I3489" s="45"/>
      <c r="J3489" s="45"/>
    </row>
    <row r="3490" spans="1:10" ht="15">
      <c r="A3490" s="55"/>
      <c r="B3490" s="337"/>
      <c r="C3490" s="126">
        <v>1</v>
      </c>
      <c r="D3490" s="48" t="s">
        <v>664</v>
      </c>
      <c r="E3490" s="32" t="s">
        <v>931</v>
      </c>
      <c r="F3490" s="32"/>
      <c r="G3490" s="32"/>
      <c r="H3490" s="50">
        <f>+'daftar harga bahan'!F416</f>
        <v>21000</v>
      </c>
      <c r="I3490" s="51">
        <f>+C3490*H3490</f>
        <v>21000</v>
      </c>
      <c r="J3490" s="45"/>
    </row>
    <row r="3491" spans="1:10" ht="15">
      <c r="A3491" s="55"/>
      <c r="B3491" s="337"/>
      <c r="C3491" s="126"/>
      <c r="D3491" s="48"/>
      <c r="E3491" s="32"/>
      <c r="F3491" s="32"/>
      <c r="G3491" s="32"/>
      <c r="H3491" s="440" t="s">
        <v>1115</v>
      </c>
      <c r="I3491" s="139">
        <f>SUM(I3490)</f>
        <v>21000</v>
      </c>
      <c r="J3491" s="45"/>
    </row>
    <row r="3492" spans="1:10" ht="15">
      <c r="A3492" s="32"/>
      <c r="B3492" s="337"/>
      <c r="C3492" s="437" t="s">
        <v>1116</v>
      </c>
      <c r="D3492" s="48"/>
      <c r="E3492" s="32"/>
      <c r="F3492" s="32"/>
      <c r="G3492" s="32"/>
      <c r="H3492" s="50"/>
      <c r="I3492" s="32"/>
      <c r="J3492" s="45"/>
    </row>
    <row r="3493" spans="1:10" ht="15">
      <c r="A3493" s="32"/>
      <c r="B3493" s="337"/>
      <c r="C3493" s="126">
        <v>0.015</v>
      </c>
      <c r="D3493" s="48" t="s">
        <v>547</v>
      </c>
      <c r="E3493" s="32" t="s">
        <v>549</v>
      </c>
      <c r="F3493" s="32"/>
      <c r="G3493" s="32"/>
      <c r="H3493" s="50">
        <f>H3480</f>
        <v>36000</v>
      </c>
      <c r="I3493" s="51">
        <f>+C3493*H3493</f>
        <v>540</v>
      </c>
      <c r="J3493" s="45"/>
    </row>
    <row r="3494" spans="1:10" ht="15">
      <c r="A3494" s="32"/>
      <c r="B3494" s="337"/>
      <c r="C3494" s="126">
        <v>0.15</v>
      </c>
      <c r="D3494" s="48" t="s">
        <v>547</v>
      </c>
      <c r="E3494" s="32" t="s">
        <v>548</v>
      </c>
      <c r="F3494" s="32"/>
      <c r="G3494" s="32"/>
      <c r="H3494" s="50">
        <f>H3481</f>
        <v>51000</v>
      </c>
      <c r="I3494" s="51">
        <f>+C3494*H3494</f>
        <v>7650</v>
      </c>
      <c r="J3494" s="45"/>
    </row>
    <row r="3495" spans="1:10" ht="15">
      <c r="A3495" s="32"/>
      <c r="B3495" s="337"/>
      <c r="C3495" s="126">
        <v>0.015</v>
      </c>
      <c r="D3495" s="48" t="s">
        <v>547</v>
      </c>
      <c r="E3495" s="32" t="s">
        <v>550</v>
      </c>
      <c r="F3495" s="32"/>
      <c r="G3495" s="32"/>
      <c r="H3495" s="50">
        <f>H3482</f>
        <v>54000</v>
      </c>
      <c r="I3495" s="51">
        <f>+C3495*H3495</f>
        <v>810</v>
      </c>
      <c r="J3495" s="45"/>
    </row>
    <row r="3496" spans="1:10" ht="15">
      <c r="A3496" s="32"/>
      <c r="B3496" s="337"/>
      <c r="C3496" s="126">
        <v>0.0008</v>
      </c>
      <c r="D3496" s="48" t="s">
        <v>547</v>
      </c>
      <c r="E3496" s="32" t="s">
        <v>551</v>
      </c>
      <c r="F3496" s="32"/>
      <c r="G3496" s="32"/>
      <c r="H3496" s="50">
        <f>H3483</f>
        <v>48000</v>
      </c>
      <c r="I3496" s="51">
        <f>+C3496*H3496</f>
        <v>38.4</v>
      </c>
      <c r="J3496" s="45"/>
    </row>
    <row r="3497" spans="1:10" ht="15">
      <c r="A3497" s="32"/>
      <c r="B3497" s="337"/>
      <c r="C3497" s="126"/>
      <c r="D3497" s="48"/>
      <c r="E3497" s="32"/>
      <c r="F3497" s="32"/>
      <c r="G3497" s="32"/>
      <c r="H3497" s="440" t="s">
        <v>1117</v>
      </c>
      <c r="I3497" s="139">
        <f>SUM(I3493:I3496)</f>
        <v>9038.4</v>
      </c>
      <c r="J3497" s="45"/>
    </row>
    <row r="3498" spans="1:10" ht="5.25" customHeight="1">
      <c r="A3498" s="32"/>
      <c r="B3498" s="337"/>
      <c r="C3498" s="126"/>
      <c r="D3498" s="48"/>
      <c r="E3498" s="32"/>
      <c r="F3498" s="32"/>
      <c r="G3498" s="32"/>
      <c r="H3498" s="50"/>
      <c r="I3498" s="51"/>
      <c r="J3498" s="45"/>
    </row>
    <row r="3499" spans="1:10" ht="15">
      <c r="A3499" s="32"/>
      <c r="B3499" s="337"/>
      <c r="C3499" s="126"/>
      <c r="D3499" s="48"/>
      <c r="E3499" s="32"/>
      <c r="F3499" s="32"/>
      <c r="G3499" s="32"/>
      <c r="H3499" s="440" t="s">
        <v>1120</v>
      </c>
      <c r="I3499" s="432">
        <f>ROUNDDOWN(J3499,)</f>
        <v>30038</v>
      </c>
      <c r="J3499" s="139">
        <f>SUM(I3490:I3497)/2</f>
        <v>30038.4</v>
      </c>
    </row>
    <row r="3500" spans="1:10" ht="6" customHeight="1">
      <c r="A3500" s="32"/>
      <c r="B3500" s="337"/>
      <c r="C3500" s="126"/>
      <c r="D3500" s="48"/>
      <c r="E3500" s="32"/>
      <c r="F3500" s="32"/>
      <c r="G3500" s="32"/>
      <c r="H3500" s="40"/>
      <c r="I3500" s="32"/>
      <c r="J3500" s="45"/>
    </row>
    <row r="3501" spans="1:10" ht="15">
      <c r="A3501" s="32"/>
      <c r="B3501" s="337" t="s">
        <v>490</v>
      </c>
      <c r="C3501" s="149"/>
      <c r="D3501" s="43"/>
      <c r="E3501" s="44" t="s">
        <v>978</v>
      </c>
      <c r="F3501" s="32"/>
      <c r="G3501" s="32"/>
      <c r="H3501" s="40"/>
      <c r="I3501" s="45"/>
      <c r="J3501" s="45"/>
    </row>
    <row r="3502" spans="1:10" ht="15">
      <c r="A3502" s="32"/>
      <c r="B3502" s="337"/>
      <c r="C3502" s="362" t="s">
        <v>1404</v>
      </c>
      <c r="D3502" s="43"/>
      <c r="E3502" s="44"/>
      <c r="F3502" s="32"/>
      <c r="G3502" s="32"/>
      <c r="H3502" s="40"/>
      <c r="I3502" s="49"/>
      <c r="J3502" s="45"/>
    </row>
    <row r="3503" spans="1:10" ht="15">
      <c r="A3503" s="32"/>
      <c r="B3503" s="337"/>
      <c r="C3503" s="126">
        <v>1</v>
      </c>
      <c r="D3503" s="48" t="s">
        <v>664</v>
      </c>
      <c r="E3503" s="32" t="s">
        <v>932</v>
      </c>
      <c r="F3503" s="32"/>
      <c r="G3503" s="32"/>
      <c r="H3503" s="50">
        <f>'daftar harga bahan'!F411</f>
        <v>55000</v>
      </c>
      <c r="I3503" s="51">
        <f>+C3503*H3503</f>
        <v>55000</v>
      </c>
      <c r="J3503" s="45"/>
    </row>
    <row r="3504" spans="1:10" ht="15">
      <c r="A3504" s="32"/>
      <c r="B3504" s="337"/>
      <c r="C3504" s="126"/>
      <c r="D3504" s="48"/>
      <c r="E3504" s="32"/>
      <c r="F3504" s="32"/>
      <c r="G3504" s="32"/>
      <c r="H3504" s="440" t="s">
        <v>1115</v>
      </c>
      <c r="I3504" s="139">
        <f>SUM(I3503)</f>
        <v>55000</v>
      </c>
      <c r="J3504" s="45"/>
    </row>
    <row r="3505" spans="1:10" ht="15">
      <c r="A3505" s="32"/>
      <c r="B3505" s="337"/>
      <c r="C3505" s="437" t="s">
        <v>1116</v>
      </c>
      <c r="D3505" s="48"/>
      <c r="E3505" s="32"/>
      <c r="F3505" s="32"/>
      <c r="G3505" s="32"/>
      <c r="H3505" s="50"/>
      <c r="I3505" s="32"/>
      <c r="J3505" s="45"/>
    </row>
    <row r="3506" spans="1:10" ht="15">
      <c r="A3506" s="32"/>
      <c r="B3506" s="337"/>
      <c r="C3506" s="126">
        <v>0.02</v>
      </c>
      <c r="D3506" s="48" t="s">
        <v>547</v>
      </c>
      <c r="E3506" s="32" t="s">
        <v>549</v>
      </c>
      <c r="F3506" s="32"/>
      <c r="G3506" s="32"/>
      <c r="H3506" s="50">
        <f>H3493</f>
        <v>36000</v>
      </c>
      <c r="I3506" s="51">
        <f>+C3506*H3506</f>
        <v>720</v>
      </c>
      <c r="J3506" s="45"/>
    </row>
    <row r="3507" spans="1:10" ht="15">
      <c r="A3507" s="32"/>
      <c r="B3507" s="337"/>
      <c r="C3507" s="126">
        <v>0.2</v>
      </c>
      <c r="D3507" s="48" t="s">
        <v>547</v>
      </c>
      <c r="E3507" s="32" t="s">
        <v>548</v>
      </c>
      <c r="F3507" s="32"/>
      <c r="G3507" s="32"/>
      <c r="H3507" s="50">
        <f>H3494</f>
        <v>51000</v>
      </c>
      <c r="I3507" s="51">
        <f>+C3507*H3507</f>
        <v>10200</v>
      </c>
      <c r="J3507" s="45"/>
    </row>
    <row r="3508" spans="1:10" ht="15">
      <c r="A3508" s="32"/>
      <c r="B3508" s="337"/>
      <c r="C3508" s="126">
        <v>0.02</v>
      </c>
      <c r="D3508" s="48" t="s">
        <v>547</v>
      </c>
      <c r="E3508" s="32" t="s">
        <v>550</v>
      </c>
      <c r="F3508" s="32"/>
      <c r="G3508" s="32"/>
      <c r="H3508" s="50">
        <f>H3495</f>
        <v>54000</v>
      </c>
      <c r="I3508" s="51">
        <f>+C3508*H3508</f>
        <v>1080</v>
      </c>
      <c r="J3508" s="45"/>
    </row>
    <row r="3509" spans="1:10" ht="15">
      <c r="A3509" s="32"/>
      <c r="B3509" s="337"/>
      <c r="C3509" s="126">
        <v>0.001</v>
      </c>
      <c r="D3509" s="48" t="s">
        <v>547</v>
      </c>
      <c r="E3509" s="32" t="s">
        <v>551</v>
      </c>
      <c r="F3509" s="32"/>
      <c r="G3509" s="32"/>
      <c r="H3509" s="50">
        <f>H3496</f>
        <v>48000</v>
      </c>
      <c r="I3509" s="51">
        <f>+C3509*H3509</f>
        <v>48</v>
      </c>
      <c r="J3509" s="45"/>
    </row>
    <row r="3510" spans="1:10" ht="15">
      <c r="A3510" s="32"/>
      <c r="B3510" s="337"/>
      <c r="C3510" s="126"/>
      <c r="D3510" s="48"/>
      <c r="E3510" s="32"/>
      <c r="F3510" s="32"/>
      <c r="G3510" s="32"/>
      <c r="H3510" s="440" t="s">
        <v>1117</v>
      </c>
      <c r="I3510" s="139">
        <f>SUM(I3506:I3509)</f>
        <v>12048</v>
      </c>
      <c r="J3510" s="45"/>
    </row>
    <row r="3511" spans="1:10" ht="4.5" customHeight="1">
      <c r="A3511" s="32"/>
      <c r="B3511" s="337"/>
      <c r="C3511" s="126"/>
      <c r="D3511" s="48"/>
      <c r="E3511" s="32"/>
      <c r="F3511" s="32"/>
      <c r="G3511" s="32"/>
      <c r="H3511" s="50"/>
      <c r="I3511" s="51"/>
      <c r="J3511" s="45"/>
    </row>
    <row r="3512" spans="1:10" ht="15">
      <c r="A3512" s="32"/>
      <c r="B3512" s="337"/>
      <c r="C3512" s="126"/>
      <c r="D3512" s="48"/>
      <c r="E3512" s="32"/>
      <c r="F3512" s="32"/>
      <c r="G3512" s="32"/>
      <c r="H3512" s="440" t="s">
        <v>1120</v>
      </c>
      <c r="I3512" s="139">
        <f>SUM(I3503:I3510)/2</f>
        <v>67048</v>
      </c>
      <c r="J3512" s="45"/>
    </row>
    <row r="3513" spans="1:10" ht="5.25" customHeight="1">
      <c r="A3513" s="32"/>
      <c r="B3513" s="337"/>
      <c r="C3513" s="126"/>
      <c r="D3513" s="48"/>
      <c r="E3513" s="32"/>
      <c r="F3513" s="32"/>
      <c r="G3513" s="32"/>
      <c r="H3513" s="40"/>
      <c r="I3513" s="32"/>
      <c r="J3513" s="45"/>
    </row>
    <row r="3514" spans="1:10" ht="15">
      <c r="A3514" s="32"/>
      <c r="B3514" s="337" t="s">
        <v>492</v>
      </c>
      <c r="C3514" s="149"/>
      <c r="D3514" s="43"/>
      <c r="E3514" s="44" t="s">
        <v>979</v>
      </c>
      <c r="F3514" s="32"/>
      <c r="G3514" s="32"/>
      <c r="H3514" s="40"/>
      <c r="I3514" s="45"/>
      <c r="J3514" s="45"/>
    </row>
    <row r="3515" spans="1:10" ht="15">
      <c r="A3515" s="32"/>
      <c r="B3515" s="337"/>
      <c r="C3515" s="362" t="s">
        <v>1404</v>
      </c>
      <c r="D3515" s="43"/>
      <c r="E3515" s="44"/>
      <c r="F3515" s="32"/>
      <c r="G3515" s="32"/>
      <c r="H3515" s="40"/>
      <c r="I3515" s="49"/>
      <c r="J3515" s="45"/>
    </row>
    <row r="3516" spans="1:10" ht="15">
      <c r="A3516" s="32"/>
      <c r="B3516" s="337"/>
      <c r="C3516" s="153">
        <v>1</v>
      </c>
      <c r="D3516" s="48" t="s">
        <v>664</v>
      </c>
      <c r="E3516" s="32" t="s">
        <v>933</v>
      </c>
      <c r="F3516" s="32"/>
      <c r="G3516" s="32"/>
      <c r="H3516" s="50">
        <f>'daftar harga bahan'!F410</f>
        <v>16500</v>
      </c>
      <c r="I3516" s="51">
        <f>+C3516*H3516</f>
        <v>16500</v>
      </c>
      <c r="J3516" s="45"/>
    </row>
    <row r="3517" spans="1:10" ht="15">
      <c r="A3517" s="32"/>
      <c r="B3517" s="337"/>
      <c r="C3517" s="126"/>
      <c r="D3517" s="48"/>
      <c r="E3517" s="32"/>
      <c r="F3517" s="32"/>
      <c r="G3517" s="32"/>
      <c r="H3517" s="440" t="s">
        <v>1115</v>
      </c>
      <c r="I3517" s="139">
        <f>SUM(I3516)</f>
        <v>16500</v>
      </c>
      <c r="J3517" s="45"/>
    </row>
    <row r="3518" spans="1:10" ht="15">
      <c r="A3518" s="32"/>
      <c r="B3518" s="337"/>
      <c r="C3518" s="437" t="s">
        <v>1116</v>
      </c>
      <c r="D3518" s="48"/>
      <c r="E3518" s="32"/>
      <c r="F3518" s="32"/>
      <c r="G3518" s="32"/>
      <c r="H3518" s="50"/>
      <c r="I3518" s="32"/>
      <c r="J3518" s="45"/>
    </row>
    <row r="3519" spans="1:10" ht="15">
      <c r="A3519" s="32"/>
      <c r="B3519" s="337"/>
      <c r="C3519" s="126">
        <v>0.025</v>
      </c>
      <c r="D3519" s="48" t="s">
        <v>547</v>
      </c>
      <c r="E3519" s="32" t="s">
        <v>549</v>
      </c>
      <c r="F3519" s="32"/>
      <c r="G3519" s="32"/>
      <c r="H3519" s="50">
        <f>H3506</f>
        <v>36000</v>
      </c>
      <c r="I3519" s="51">
        <f>+C3519*H3519</f>
        <v>900</v>
      </c>
      <c r="J3519" s="45"/>
    </row>
    <row r="3520" spans="1:10" ht="15">
      <c r="A3520" s="32"/>
      <c r="B3520" s="337"/>
      <c r="C3520" s="126">
        <v>0.25</v>
      </c>
      <c r="D3520" s="48" t="s">
        <v>547</v>
      </c>
      <c r="E3520" s="32" t="s">
        <v>548</v>
      </c>
      <c r="F3520" s="32"/>
      <c r="G3520" s="32"/>
      <c r="H3520" s="50">
        <f>H3507</f>
        <v>51000</v>
      </c>
      <c r="I3520" s="51">
        <f>+C3520*H3520</f>
        <v>12750</v>
      </c>
      <c r="J3520" s="45"/>
    </row>
    <row r="3521" spans="1:10" ht="15">
      <c r="A3521" s="32"/>
      <c r="B3521" s="337"/>
      <c r="C3521" s="126">
        <v>0.025</v>
      </c>
      <c r="D3521" s="48" t="s">
        <v>547</v>
      </c>
      <c r="E3521" s="32" t="s">
        <v>550</v>
      </c>
      <c r="F3521" s="32"/>
      <c r="G3521" s="32"/>
      <c r="H3521" s="50">
        <f>H3508</f>
        <v>54000</v>
      </c>
      <c r="I3521" s="51">
        <f>+C3521*H3521</f>
        <v>1350</v>
      </c>
      <c r="J3521" s="45"/>
    </row>
    <row r="3522" spans="1:10" ht="15">
      <c r="A3522" s="32"/>
      <c r="B3522" s="337"/>
      <c r="C3522" s="126">
        <v>0.0013</v>
      </c>
      <c r="D3522" s="48" t="s">
        <v>547</v>
      </c>
      <c r="E3522" s="32" t="s">
        <v>551</v>
      </c>
      <c r="F3522" s="32"/>
      <c r="G3522" s="32"/>
      <c r="H3522" s="50">
        <f>H3509</f>
        <v>48000</v>
      </c>
      <c r="I3522" s="51">
        <f>+C3522*H3522</f>
        <v>62.4</v>
      </c>
      <c r="J3522" s="45"/>
    </row>
    <row r="3523" spans="1:10" ht="15">
      <c r="A3523" s="32"/>
      <c r="B3523" s="337"/>
      <c r="C3523" s="126"/>
      <c r="D3523" s="48"/>
      <c r="E3523" s="32"/>
      <c r="F3523" s="32"/>
      <c r="G3523" s="32"/>
      <c r="H3523" s="440" t="s">
        <v>1117</v>
      </c>
      <c r="I3523" s="139">
        <f>SUM(I3519:I3522)</f>
        <v>15062.4</v>
      </c>
      <c r="J3523" s="45"/>
    </row>
    <row r="3524" spans="1:10" ht="7.5" customHeight="1">
      <c r="A3524" s="32"/>
      <c r="B3524" s="337"/>
      <c r="C3524" s="126"/>
      <c r="D3524" s="48"/>
      <c r="E3524" s="32"/>
      <c r="F3524" s="32"/>
      <c r="G3524" s="32"/>
      <c r="H3524" s="50"/>
      <c r="I3524" s="51"/>
      <c r="J3524" s="45"/>
    </row>
    <row r="3525" spans="1:10" ht="15">
      <c r="A3525" s="32"/>
      <c r="B3525" s="337"/>
      <c r="C3525" s="126"/>
      <c r="D3525" s="48"/>
      <c r="E3525" s="32"/>
      <c r="F3525" s="32"/>
      <c r="G3525" s="32"/>
      <c r="H3525" s="440" t="s">
        <v>1120</v>
      </c>
      <c r="I3525" s="432">
        <f>ROUNDDOWN(J3525,)</f>
        <v>31562</v>
      </c>
      <c r="J3525" s="139">
        <f>SUM(I3516:I3523)/2</f>
        <v>31562.4</v>
      </c>
    </row>
    <row r="3526" spans="1:10" ht="9" customHeight="1">
      <c r="A3526" s="32"/>
      <c r="B3526" s="337"/>
      <c r="C3526" s="126"/>
      <c r="D3526" s="48"/>
      <c r="E3526" s="32"/>
      <c r="F3526" s="32"/>
      <c r="G3526" s="32"/>
      <c r="H3526" s="40"/>
      <c r="I3526" s="32"/>
      <c r="J3526" s="45"/>
    </row>
    <row r="3527" spans="1:10" ht="15">
      <c r="A3527" s="32"/>
      <c r="B3527" s="337" t="s">
        <v>493</v>
      </c>
      <c r="C3527" s="149"/>
      <c r="D3527" s="43"/>
      <c r="E3527" s="44" t="s">
        <v>980</v>
      </c>
      <c r="F3527" s="32"/>
      <c r="G3527" s="32"/>
      <c r="H3527" s="40"/>
      <c r="I3527" s="45"/>
      <c r="J3527" s="45"/>
    </row>
    <row r="3528" spans="1:10" ht="15">
      <c r="A3528" s="32"/>
      <c r="B3528" s="337"/>
      <c r="C3528" s="362" t="s">
        <v>1404</v>
      </c>
      <c r="D3528" s="43"/>
      <c r="E3528" s="44"/>
      <c r="F3528" s="32"/>
      <c r="G3528" s="32"/>
      <c r="H3528" s="40"/>
      <c r="I3528" s="49"/>
      <c r="J3528" s="45"/>
    </row>
    <row r="3529" spans="1:10" ht="15">
      <c r="A3529" s="32"/>
      <c r="B3529" s="337"/>
      <c r="C3529" s="126">
        <v>1.1</v>
      </c>
      <c r="D3529" s="48" t="s">
        <v>915</v>
      </c>
      <c r="E3529" s="32" t="s">
        <v>1510</v>
      </c>
      <c r="F3529" s="32"/>
      <c r="G3529" s="32"/>
      <c r="H3529" s="50">
        <f>'daftar harga bahan'!F401</f>
        <v>117000</v>
      </c>
      <c r="I3529" s="51">
        <f>+C3529*H3529</f>
        <v>128700.00000000001</v>
      </c>
      <c r="J3529" s="45"/>
    </row>
    <row r="3530" spans="1:10" ht="15">
      <c r="A3530" s="32"/>
      <c r="B3530" s="337"/>
      <c r="C3530" s="126"/>
      <c r="D3530" s="48"/>
      <c r="E3530" s="32"/>
      <c r="F3530" s="32"/>
      <c r="G3530" s="32"/>
      <c r="H3530" s="440" t="s">
        <v>1115</v>
      </c>
      <c r="I3530" s="139">
        <f>SUM(I3529)</f>
        <v>128700.00000000001</v>
      </c>
      <c r="J3530" s="45"/>
    </row>
    <row r="3531" spans="1:10" ht="15">
      <c r="A3531" s="32"/>
      <c r="B3531" s="337"/>
      <c r="C3531" s="437" t="s">
        <v>1116</v>
      </c>
      <c r="D3531" s="48"/>
      <c r="E3531" s="32"/>
      <c r="F3531" s="32"/>
      <c r="G3531" s="32"/>
      <c r="H3531" s="50"/>
      <c r="I3531" s="32"/>
      <c r="J3531" s="45"/>
    </row>
    <row r="3532" spans="1:10" ht="15">
      <c r="A3532" s="32"/>
      <c r="B3532" s="337"/>
      <c r="C3532" s="126">
        <v>0.015</v>
      </c>
      <c r="D3532" s="48" t="s">
        <v>547</v>
      </c>
      <c r="E3532" s="32" t="s">
        <v>549</v>
      </c>
      <c r="F3532" s="32"/>
      <c r="G3532" s="32"/>
      <c r="H3532" s="50">
        <f>H3519</f>
        <v>36000</v>
      </c>
      <c r="I3532" s="51">
        <f>+C3532*H3532</f>
        <v>540</v>
      </c>
      <c r="J3532" s="45"/>
    </row>
    <row r="3533" spans="1:10" ht="15">
      <c r="A3533" s="32"/>
      <c r="B3533" s="337"/>
      <c r="C3533" s="126">
        <v>0.15</v>
      </c>
      <c r="D3533" s="48" t="s">
        <v>547</v>
      </c>
      <c r="E3533" s="32" t="s">
        <v>548</v>
      </c>
      <c r="F3533" s="32"/>
      <c r="G3533" s="32"/>
      <c r="H3533" s="50">
        <f>H3520</f>
        <v>51000</v>
      </c>
      <c r="I3533" s="51">
        <f>+C3533*H3533</f>
        <v>7650</v>
      </c>
      <c r="J3533" s="45"/>
    </row>
    <row r="3534" spans="1:10" ht="15">
      <c r="A3534" s="32"/>
      <c r="B3534" s="337"/>
      <c r="C3534" s="126">
        <v>0.015</v>
      </c>
      <c r="D3534" s="48" t="s">
        <v>547</v>
      </c>
      <c r="E3534" s="32" t="s">
        <v>550</v>
      </c>
      <c r="F3534" s="32"/>
      <c r="G3534" s="32"/>
      <c r="H3534" s="50">
        <f>H3521</f>
        <v>54000</v>
      </c>
      <c r="I3534" s="51">
        <f>+C3534*H3534</f>
        <v>810</v>
      </c>
      <c r="J3534" s="45"/>
    </row>
    <row r="3535" spans="1:10" ht="15">
      <c r="A3535" s="32"/>
      <c r="B3535" s="337"/>
      <c r="C3535" s="126">
        <v>0.0008</v>
      </c>
      <c r="D3535" s="48" t="s">
        <v>547</v>
      </c>
      <c r="E3535" s="32" t="s">
        <v>551</v>
      </c>
      <c r="F3535" s="32"/>
      <c r="G3535" s="32"/>
      <c r="H3535" s="50">
        <f>H3522</f>
        <v>48000</v>
      </c>
      <c r="I3535" s="51">
        <f>+C3535*H3535</f>
        <v>38.4</v>
      </c>
      <c r="J3535" s="45"/>
    </row>
    <row r="3536" spans="1:10" ht="15">
      <c r="A3536" s="32"/>
      <c r="B3536" s="337"/>
      <c r="C3536" s="126"/>
      <c r="D3536" s="48"/>
      <c r="E3536" s="32"/>
      <c r="F3536" s="32"/>
      <c r="G3536" s="32"/>
      <c r="H3536" s="440" t="s">
        <v>1117</v>
      </c>
      <c r="I3536" s="139">
        <f>SUM(I3532:I3535)</f>
        <v>9038.4</v>
      </c>
      <c r="J3536" s="45"/>
    </row>
    <row r="3537" spans="1:10" ht="8.25" customHeight="1">
      <c r="A3537" s="32"/>
      <c r="B3537" s="337"/>
      <c r="C3537" s="126"/>
      <c r="D3537" s="48"/>
      <c r="E3537" s="32"/>
      <c r="F3537" s="32"/>
      <c r="G3537" s="32"/>
      <c r="H3537" s="50"/>
      <c r="I3537" s="51"/>
      <c r="J3537" s="45"/>
    </row>
    <row r="3538" spans="1:10" ht="15">
      <c r="A3538" s="32"/>
      <c r="B3538" s="337"/>
      <c r="C3538" s="126"/>
      <c r="D3538" s="48"/>
      <c r="E3538" s="32"/>
      <c r="F3538" s="32"/>
      <c r="G3538" s="32"/>
      <c r="H3538" s="440" t="s">
        <v>1120</v>
      </c>
      <c r="I3538" s="432">
        <f>ROUNDDOWN(J3538,)</f>
        <v>137738</v>
      </c>
      <c r="J3538" s="139">
        <f>SUM(I3529:I3536)/2</f>
        <v>137738.40000000002</v>
      </c>
    </row>
    <row r="3539" spans="1:10" ht="9" customHeight="1">
      <c r="A3539" s="32"/>
      <c r="C3539" s="151"/>
      <c r="D3539" s="55"/>
      <c r="E3539" s="55"/>
      <c r="F3539" s="55"/>
      <c r="G3539" s="55"/>
      <c r="H3539" s="55"/>
      <c r="I3539" s="55"/>
      <c r="J3539" s="45"/>
    </row>
    <row r="3540" spans="1:237" s="339" customFormat="1" ht="15">
      <c r="A3540" s="138" t="s">
        <v>565</v>
      </c>
      <c r="B3540" s="337" t="s">
        <v>494</v>
      </c>
      <c r="C3540" s="360"/>
      <c r="D3540" s="337"/>
      <c r="E3540" s="138" t="s">
        <v>934</v>
      </c>
      <c r="F3540" s="138"/>
      <c r="G3540" s="138"/>
      <c r="H3540" s="338"/>
      <c r="I3540" s="138"/>
      <c r="IC3540" s="312"/>
    </row>
    <row r="3541" spans="1:10" ht="15">
      <c r="A3541" s="32"/>
      <c r="B3541" s="337" t="s">
        <v>495</v>
      </c>
      <c r="C3541" s="149"/>
      <c r="D3541" s="43"/>
      <c r="E3541" s="44" t="s">
        <v>981</v>
      </c>
      <c r="F3541" s="32"/>
      <c r="G3541" s="32"/>
      <c r="H3541" s="50"/>
      <c r="I3541" s="45"/>
      <c r="J3541" s="45"/>
    </row>
    <row r="3542" spans="1:10" ht="15">
      <c r="A3542" s="32"/>
      <c r="B3542" s="337"/>
      <c r="C3542" s="362" t="s">
        <v>1404</v>
      </c>
      <c r="D3542" s="43"/>
      <c r="E3542" s="44"/>
      <c r="F3542" s="32"/>
      <c r="G3542" s="32"/>
      <c r="H3542" s="50"/>
      <c r="I3542" s="45"/>
      <c r="J3542" s="45"/>
    </row>
    <row r="3543" spans="1:10" ht="15">
      <c r="A3543" s="32"/>
      <c r="B3543" s="337"/>
      <c r="C3543" s="126">
        <v>1</v>
      </c>
      <c r="D3543" s="48" t="s">
        <v>915</v>
      </c>
      <c r="E3543" s="32" t="s">
        <v>1511</v>
      </c>
      <c r="F3543" s="32"/>
      <c r="G3543" s="32"/>
      <c r="H3543" s="50">
        <f>'daftar harga bahan'!F214</f>
        <v>26000</v>
      </c>
      <c r="I3543" s="51">
        <f>+C3543*H3543</f>
        <v>26000</v>
      </c>
      <c r="J3543" s="45"/>
    </row>
    <row r="3544" spans="1:10" ht="15">
      <c r="A3544" s="32"/>
      <c r="B3544" s="337"/>
      <c r="C3544" s="126">
        <v>10.4</v>
      </c>
      <c r="D3544" s="48" t="s">
        <v>315</v>
      </c>
      <c r="E3544" s="32" t="s">
        <v>657</v>
      </c>
      <c r="F3544" s="32"/>
      <c r="G3544" s="32"/>
      <c r="H3544" s="50">
        <f>H16</f>
        <v>1550</v>
      </c>
      <c r="I3544" s="51">
        <f>+C3544*H3544</f>
        <v>16120</v>
      </c>
      <c r="J3544" s="45"/>
    </row>
    <row r="3545" spans="1:10" ht="15">
      <c r="A3545" s="32"/>
      <c r="B3545" s="337"/>
      <c r="C3545" s="126">
        <v>0.0135</v>
      </c>
      <c r="D3545" s="48" t="s">
        <v>916</v>
      </c>
      <c r="E3545" s="32" t="s">
        <v>597</v>
      </c>
      <c r="F3545" s="32"/>
      <c r="G3545" s="32"/>
      <c r="H3545" s="50">
        <f>'daftar harga bahan'!F37</f>
        <v>230000</v>
      </c>
      <c r="I3545" s="51">
        <f>+C3545*H3545</f>
        <v>3105</v>
      </c>
      <c r="J3545" s="45"/>
    </row>
    <row r="3546" spans="1:10" ht="15">
      <c r="A3546" s="32"/>
      <c r="B3546" s="337"/>
      <c r="C3546" s="126"/>
      <c r="D3546" s="48"/>
      <c r="E3546" s="32"/>
      <c r="F3546" s="32"/>
      <c r="G3546" s="32"/>
      <c r="H3546" s="440" t="s">
        <v>1115</v>
      </c>
      <c r="I3546" s="139">
        <f>SUM(I3543:I3545)</f>
        <v>45225</v>
      </c>
      <c r="J3546" s="45"/>
    </row>
    <row r="3547" spans="1:10" ht="15">
      <c r="A3547" s="32"/>
      <c r="B3547" s="337"/>
      <c r="C3547" s="437" t="s">
        <v>1116</v>
      </c>
      <c r="D3547" s="48"/>
      <c r="E3547" s="32"/>
      <c r="F3547" s="32"/>
      <c r="G3547" s="32"/>
      <c r="H3547" s="50"/>
      <c r="I3547" s="51"/>
      <c r="J3547" s="45"/>
    </row>
    <row r="3548" spans="1:10" ht="15">
      <c r="A3548" s="32"/>
      <c r="B3548" s="337"/>
      <c r="C3548" s="126">
        <v>0.27</v>
      </c>
      <c r="D3548" s="48" t="s">
        <v>547</v>
      </c>
      <c r="E3548" s="32" t="s">
        <v>549</v>
      </c>
      <c r="F3548" s="32"/>
      <c r="G3548" s="32"/>
      <c r="H3548" s="50">
        <f>H3532</f>
        <v>36000</v>
      </c>
      <c r="I3548" s="51">
        <f>+C3548*H3548</f>
        <v>9720</v>
      </c>
      <c r="J3548" s="45"/>
    </row>
    <row r="3549" spans="1:237" ht="15">
      <c r="A3549" s="32"/>
      <c r="B3549" s="337"/>
      <c r="C3549" s="126">
        <v>0.13</v>
      </c>
      <c r="D3549" s="48" t="s">
        <v>547</v>
      </c>
      <c r="E3549" s="32" t="s">
        <v>599</v>
      </c>
      <c r="F3549" s="32"/>
      <c r="G3549" s="32"/>
      <c r="H3549" s="50">
        <f>'Daft.Upah'!F14</f>
        <v>51000</v>
      </c>
      <c r="I3549" s="51">
        <f>+C3549*H3549</f>
        <v>6630</v>
      </c>
      <c r="J3549" s="45"/>
      <c r="IC3549" s="313">
        <f>SUM(A3549:IB3549)</f>
        <v>57630.13</v>
      </c>
    </row>
    <row r="3550" spans="1:10" ht="15">
      <c r="A3550" s="32"/>
      <c r="B3550" s="337"/>
      <c r="C3550" s="126">
        <v>0.013</v>
      </c>
      <c r="D3550" s="48" t="s">
        <v>547</v>
      </c>
      <c r="E3550" s="32" t="s">
        <v>550</v>
      </c>
      <c r="F3550" s="32"/>
      <c r="G3550" s="32"/>
      <c r="H3550" s="50">
        <f>'Daft.Upah'!F27</f>
        <v>54000</v>
      </c>
      <c r="I3550" s="51">
        <f>+C3550*H3550</f>
        <v>702</v>
      </c>
      <c r="J3550" s="45"/>
    </row>
    <row r="3551" spans="1:10" ht="15">
      <c r="A3551" s="32"/>
      <c r="B3551" s="337"/>
      <c r="C3551" s="126">
        <v>0.014</v>
      </c>
      <c r="D3551" s="48" t="s">
        <v>547</v>
      </c>
      <c r="E3551" s="32" t="s">
        <v>551</v>
      </c>
      <c r="F3551" s="32"/>
      <c r="G3551" s="32"/>
      <c r="H3551" s="50">
        <f>H3535</f>
        <v>48000</v>
      </c>
      <c r="I3551" s="51">
        <f>+C3551*H3551</f>
        <v>672</v>
      </c>
      <c r="J3551" s="45"/>
    </row>
    <row r="3552" spans="1:10" ht="15">
      <c r="A3552" s="32"/>
      <c r="B3552" s="337"/>
      <c r="C3552" s="126"/>
      <c r="D3552" s="48"/>
      <c r="E3552" s="32"/>
      <c r="F3552" s="32"/>
      <c r="G3552" s="32"/>
      <c r="H3552" s="440" t="s">
        <v>1117</v>
      </c>
      <c r="I3552" s="139">
        <f>SUM(I3548:I3551)</f>
        <v>17724</v>
      </c>
      <c r="J3552" s="45"/>
    </row>
    <row r="3553" spans="1:10" ht="4.5" customHeight="1">
      <c r="A3553" s="32"/>
      <c r="B3553" s="337"/>
      <c r="C3553" s="126"/>
      <c r="D3553" s="48"/>
      <c r="E3553" s="32"/>
      <c r="F3553" s="32"/>
      <c r="G3553" s="32"/>
      <c r="H3553" s="50"/>
      <c r="I3553" s="51"/>
      <c r="J3553" s="45"/>
    </row>
    <row r="3554" spans="1:10" ht="15">
      <c r="A3554" s="32"/>
      <c r="B3554" s="337"/>
      <c r="C3554" s="126"/>
      <c r="D3554" s="48"/>
      <c r="E3554" s="32"/>
      <c r="F3554" s="32"/>
      <c r="G3554" s="32"/>
      <c r="H3554" s="440" t="s">
        <v>1120</v>
      </c>
      <c r="I3554" s="139">
        <f>SUM(I3543:I3552)/2</f>
        <v>62949</v>
      </c>
      <c r="J3554" s="45"/>
    </row>
    <row r="3555" spans="1:10" ht="5.25" customHeight="1">
      <c r="A3555" s="32"/>
      <c r="C3555" s="152"/>
      <c r="D3555" s="45"/>
      <c r="E3555" s="45"/>
      <c r="F3555" s="45"/>
      <c r="G3555" s="45"/>
      <c r="H3555" s="45"/>
      <c r="I3555" s="45"/>
      <c r="J3555" s="45"/>
    </row>
    <row r="3556" spans="1:10" ht="15">
      <c r="A3556" s="32"/>
      <c r="B3556" s="337" t="s">
        <v>496</v>
      </c>
      <c r="C3556" s="149"/>
      <c r="D3556" s="43"/>
      <c r="E3556" s="44" t="s">
        <v>982</v>
      </c>
      <c r="F3556" s="32"/>
      <c r="G3556" s="32"/>
      <c r="H3556" s="50"/>
      <c r="I3556" s="45"/>
      <c r="J3556" s="45"/>
    </row>
    <row r="3557" spans="1:10" ht="15">
      <c r="A3557" s="32"/>
      <c r="B3557" s="337"/>
      <c r="C3557" s="362" t="s">
        <v>1404</v>
      </c>
      <c r="D3557" s="43"/>
      <c r="E3557" s="44"/>
      <c r="F3557" s="32"/>
      <c r="G3557" s="32"/>
      <c r="H3557" s="50"/>
      <c r="I3557" s="49"/>
      <c r="J3557" s="45"/>
    </row>
    <row r="3558" spans="1:10" ht="15">
      <c r="A3558" s="32"/>
      <c r="B3558" s="337"/>
      <c r="C3558" s="126">
        <v>1.12</v>
      </c>
      <c r="D3558" s="48" t="s">
        <v>915</v>
      </c>
      <c r="E3558" s="32" t="s">
        <v>1512</v>
      </c>
      <c r="F3558" s="32"/>
      <c r="G3558" s="32"/>
      <c r="H3558" s="50">
        <f>'daftar harga bahan'!F232</f>
        <v>509000</v>
      </c>
      <c r="I3558" s="51">
        <f>+C3558*H3558</f>
        <v>570080</v>
      </c>
      <c r="J3558" s="45"/>
    </row>
    <row r="3559" spans="1:10" ht="15">
      <c r="A3559" s="32"/>
      <c r="B3559" s="337"/>
      <c r="C3559" s="126">
        <v>9.8</v>
      </c>
      <c r="D3559" s="48" t="s">
        <v>315</v>
      </c>
      <c r="E3559" s="32" t="s">
        <v>657</v>
      </c>
      <c r="F3559" s="32"/>
      <c r="G3559" s="32"/>
      <c r="H3559" s="50">
        <f>H16</f>
        <v>1550</v>
      </c>
      <c r="I3559" s="51">
        <f>+C3559*H3559</f>
        <v>15190.000000000002</v>
      </c>
      <c r="J3559" s="45"/>
    </row>
    <row r="3560" spans="1:237" ht="15">
      <c r="A3560" s="32"/>
      <c r="B3560" s="337"/>
      <c r="C3560" s="126">
        <v>0.045</v>
      </c>
      <c r="D3560" s="48" t="s">
        <v>916</v>
      </c>
      <c r="E3560" s="32" t="s">
        <v>597</v>
      </c>
      <c r="F3560" s="32"/>
      <c r="G3560" s="32"/>
      <c r="H3560" s="50">
        <f>H3545</f>
        <v>230000</v>
      </c>
      <c r="I3560" s="51">
        <f>+C3560*H3560</f>
        <v>10350</v>
      </c>
      <c r="J3560" s="45"/>
      <c r="IC3560" s="313">
        <f>SUM(A3560:IB3560)</f>
        <v>240350.045</v>
      </c>
    </row>
    <row r="3561" spans="1:10" ht="15">
      <c r="A3561" s="32"/>
      <c r="B3561" s="337"/>
      <c r="C3561" s="126">
        <v>1.3</v>
      </c>
      <c r="D3561" s="48" t="s">
        <v>315</v>
      </c>
      <c r="E3561" s="32" t="s">
        <v>807</v>
      </c>
      <c r="F3561" s="32"/>
      <c r="G3561" s="32"/>
      <c r="H3561" s="50">
        <f>'daftar harga bahan'!F58</f>
        <v>2350</v>
      </c>
      <c r="I3561" s="51">
        <f>+C3561*H3561</f>
        <v>3055</v>
      </c>
      <c r="J3561" s="45"/>
    </row>
    <row r="3562" spans="1:10" ht="15">
      <c r="A3562" s="32"/>
      <c r="B3562" s="337"/>
      <c r="C3562" s="126"/>
      <c r="D3562" s="48"/>
      <c r="E3562" s="32"/>
      <c r="F3562" s="32"/>
      <c r="G3562" s="32"/>
      <c r="H3562" s="440" t="s">
        <v>1115</v>
      </c>
      <c r="I3562" s="139">
        <f>SUM(I3558:I3561)</f>
        <v>598675</v>
      </c>
      <c r="J3562" s="45"/>
    </row>
    <row r="3563" spans="1:10" ht="15">
      <c r="A3563" s="32"/>
      <c r="C3563" s="437" t="s">
        <v>1116</v>
      </c>
      <c r="D3563" s="48"/>
      <c r="E3563" s="32"/>
      <c r="F3563" s="32"/>
      <c r="G3563" s="32"/>
      <c r="H3563" s="50"/>
      <c r="I3563" s="45"/>
      <c r="J3563" s="45"/>
    </row>
    <row r="3564" spans="1:10" ht="15">
      <c r="A3564" s="32"/>
      <c r="B3564" s="337"/>
      <c r="C3564" s="126">
        <v>0.25</v>
      </c>
      <c r="D3564" s="48" t="s">
        <v>547</v>
      </c>
      <c r="E3564" s="32" t="s">
        <v>549</v>
      </c>
      <c r="F3564" s="32"/>
      <c r="G3564" s="32"/>
      <c r="H3564" s="50">
        <f>H3548</f>
        <v>36000</v>
      </c>
      <c r="I3564" s="51">
        <f>+C3564*H3564</f>
        <v>9000</v>
      </c>
      <c r="J3564" s="45"/>
    </row>
    <row r="3565" spans="1:10" ht="15">
      <c r="A3565" s="32"/>
      <c r="B3565" s="337"/>
      <c r="C3565" s="126">
        <v>0.12</v>
      </c>
      <c r="D3565" s="48" t="s">
        <v>547</v>
      </c>
      <c r="E3565" s="32" t="s">
        <v>599</v>
      </c>
      <c r="F3565" s="32"/>
      <c r="G3565" s="32"/>
      <c r="H3565" s="50">
        <f>H3549</f>
        <v>51000</v>
      </c>
      <c r="I3565" s="51">
        <f>+C3565*H3565</f>
        <v>6120</v>
      </c>
      <c r="J3565" s="45"/>
    </row>
    <row r="3566" spans="1:10" ht="15">
      <c r="A3566" s="32"/>
      <c r="B3566" s="337"/>
      <c r="C3566" s="126">
        <v>0.012</v>
      </c>
      <c r="D3566" s="48" t="s">
        <v>547</v>
      </c>
      <c r="E3566" s="32" t="s">
        <v>550</v>
      </c>
      <c r="F3566" s="32"/>
      <c r="G3566" s="32"/>
      <c r="H3566" s="50">
        <f>H3550</f>
        <v>54000</v>
      </c>
      <c r="I3566" s="51">
        <f>+C3566*H3566</f>
        <v>648</v>
      </c>
      <c r="J3566" s="45"/>
    </row>
    <row r="3567" spans="1:237" ht="15">
      <c r="A3567" s="32"/>
      <c r="B3567" s="337"/>
      <c r="C3567" s="126">
        <v>0.013</v>
      </c>
      <c r="D3567" s="48" t="s">
        <v>547</v>
      </c>
      <c r="E3567" s="32" t="s">
        <v>551</v>
      </c>
      <c r="F3567" s="32"/>
      <c r="G3567" s="32"/>
      <c r="H3567" s="50">
        <f>H3551</f>
        <v>48000</v>
      </c>
      <c r="I3567" s="51">
        <f>+C3567*H3567</f>
        <v>624</v>
      </c>
      <c r="J3567" s="45"/>
      <c r="IC3567" s="313">
        <f>SUM(A3567:IB3567)</f>
        <v>48624.013</v>
      </c>
    </row>
    <row r="3568" spans="1:10" ht="15">
      <c r="A3568" s="32"/>
      <c r="B3568" s="337"/>
      <c r="C3568" s="126"/>
      <c r="D3568" s="48"/>
      <c r="E3568" s="32"/>
      <c r="F3568" s="32"/>
      <c r="G3568" s="32"/>
      <c r="H3568" s="440" t="s">
        <v>1117</v>
      </c>
      <c r="I3568" s="139">
        <f>SUM(I3564:I3567)</f>
        <v>16392</v>
      </c>
      <c r="J3568" s="45"/>
    </row>
    <row r="3569" spans="1:10" ht="5.25" customHeight="1">
      <c r="A3569" s="32"/>
      <c r="B3569" s="337"/>
      <c r="C3569" s="126"/>
      <c r="D3569" s="48"/>
      <c r="E3569" s="32"/>
      <c r="F3569" s="32"/>
      <c r="G3569" s="32"/>
      <c r="H3569" s="50"/>
      <c r="I3569" s="51"/>
      <c r="J3569" s="45"/>
    </row>
    <row r="3570" spans="1:10" ht="14.25" customHeight="1">
      <c r="A3570" s="32"/>
      <c r="B3570" s="337"/>
      <c r="C3570" s="126"/>
      <c r="D3570" s="48"/>
      <c r="E3570" s="32"/>
      <c r="F3570" s="32"/>
      <c r="G3570" s="32"/>
      <c r="H3570" s="440" t="s">
        <v>1120</v>
      </c>
      <c r="I3570" s="139">
        <f>SUM(I3558:I3568)/2</f>
        <v>615067</v>
      </c>
      <c r="J3570" s="45"/>
    </row>
    <row r="3571" spans="1:10" ht="5.25" customHeight="1">
      <c r="A3571" s="32"/>
      <c r="C3571" s="151"/>
      <c r="D3571" s="55"/>
      <c r="E3571" s="55"/>
      <c r="F3571" s="55"/>
      <c r="G3571" s="55"/>
      <c r="H3571" s="55"/>
      <c r="I3571" s="55"/>
      <c r="J3571" s="45"/>
    </row>
    <row r="3572" spans="1:10" ht="15">
      <c r="A3572" s="32"/>
      <c r="B3572" s="337" t="s">
        <v>497</v>
      </c>
      <c r="C3572" s="149"/>
      <c r="D3572" s="43"/>
      <c r="E3572" s="44" t="s">
        <v>790</v>
      </c>
      <c r="F3572" s="32"/>
      <c r="G3572" s="32"/>
      <c r="H3572" s="40"/>
      <c r="J3572" s="45"/>
    </row>
    <row r="3573" spans="1:10" ht="15">
      <c r="A3573" s="32"/>
      <c r="B3573" s="337"/>
      <c r="C3573" s="362" t="s">
        <v>1404</v>
      </c>
      <c r="D3573" s="43"/>
      <c r="E3573" s="44"/>
      <c r="F3573" s="32"/>
      <c r="G3573" s="32"/>
      <c r="H3573" s="40"/>
      <c r="J3573" s="45"/>
    </row>
    <row r="3574" spans="1:10" ht="15">
      <c r="A3574" s="32"/>
      <c r="B3574" s="337"/>
      <c r="C3574" s="126">
        <v>1.08</v>
      </c>
      <c r="D3574" s="48" t="s">
        <v>915</v>
      </c>
      <c r="E3574" s="32" t="s">
        <v>1513</v>
      </c>
      <c r="F3574" s="32"/>
      <c r="G3574" s="32"/>
      <c r="H3574" s="50">
        <f>'daftar harga bahan'!F221</f>
        <v>50000</v>
      </c>
      <c r="I3574" s="51">
        <f>+C3574*H3574</f>
        <v>54000</v>
      </c>
      <c r="J3574" s="45"/>
    </row>
    <row r="3575" spans="1:10" ht="15">
      <c r="A3575" s="32"/>
      <c r="B3575" s="337"/>
      <c r="C3575" s="126">
        <v>10</v>
      </c>
      <c r="D3575" s="48" t="s">
        <v>315</v>
      </c>
      <c r="E3575" s="32" t="s">
        <v>657</v>
      </c>
      <c r="F3575" s="32"/>
      <c r="G3575" s="32"/>
      <c r="H3575" s="50">
        <f>H16</f>
        <v>1550</v>
      </c>
      <c r="I3575" s="51">
        <f>+C3575*H3575</f>
        <v>15500</v>
      </c>
      <c r="J3575" s="45"/>
    </row>
    <row r="3576" spans="1:10" ht="15">
      <c r="A3576" s="32"/>
      <c r="B3576" s="337"/>
      <c r="C3576" s="126">
        <v>0.045</v>
      </c>
      <c r="D3576" s="48" t="s">
        <v>916</v>
      </c>
      <c r="E3576" s="32" t="s">
        <v>597</v>
      </c>
      <c r="F3576" s="32"/>
      <c r="G3576" s="32"/>
      <c r="H3576" s="50">
        <f>H3560</f>
        <v>230000</v>
      </c>
      <c r="I3576" s="51">
        <f>+C3576*H3576</f>
        <v>10350</v>
      </c>
      <c r="J3576" s="45"/>
    </row>
    <row r="3577" spans="1:10" ht="15">
      <c r="A3577" s="32"/>
      <c r="B3577" s="337"/>
      <c r="C3577" s="126">
        <v>1.5</v>
      </c>
      <c r="D3577" s="48" t="s">
        <v>315</v>
      </c>
      <c r="E3577" s="32" t="s">
        <v>807</v>
      </c>
      <c r="F3577" s="32"/>
      <c r="G3577" s="32"/>
      <c r="H3577" s="50">
        <f>H3561</f>
        <v>2350</v>
      </c>
      <c r="I3577" s="51">
        <f>+C3577*H3577</f>
        <v>3525</v>
      </c>
      <c r="J3577" s="45"/>
    </row>
    <row r="3578" spans="1:10" ht="15">
      <c r="A3578" s="32"/>
      <c r="B3578" s="337"/>
      <c r="C3578" s="126"/>
      <c r="D3578" s="48"/>
      <c r="E3578" s="32"/>
      <c r="F3578" s="32"/>
      <c r="G3578" s="32"/>
      <c r="H3578" s="440" t="s">
        <v>1115</v>
      </c>
      <c r="I3578" s="139">
        <f>SUM(I3574:I3577)</f>
        <v>83375</v>
      </c>
      <c r="J3578" s="45"/>
    </row>
    <row r="3579" spans="1:10" ht="15">
      <c r="A3579" s="32"/>
      <c r="C3579" s="437" t="s">
        <v>1116</v>
      </c>
      <c r="D3579" s="48"/>
      <c r="E3579" s="32"/>
      <c r="F3579" s="32"/>
      <c r="G3579" s="32"/>
      <c r="H3579" s="50"/>
      <c r="I3579" s="32"/>
      <c r="J3579" s="45"/>
    </row>
    <row r="3580" spans="1:10" ht="15">
      <c r="A3580" s="32"/>
      <c r="B3580" s="337"/>
      <c r="C3580" s="126">
        <v>0.62</v>
      </c>
      <c r="D3580" s="48" t="s">
        <v>547</v>
      </c>
      <c r="E3580" s="32" t="s">
        <v>549</v>
      </c>
      <c r="F3580" s="32"/>
      <c r="G3580" s="32"/>
      <c r="H3580" s="50">
        <f>H3564</f>
        <v>36000</v>
      </c>
      <c r="I3580" s="51">
        <f>+C3580*H3580</f>
        <v>22320</v>
      </c>
      <c r="J3580" s="45"/>
    </row>
    <row r="3581" spans="1:10" ht="15">
      <c r="A3581" s="32"/>
      <c r="B3581" s="337"/>
      <c r="C3581" s="126">
        <v>0.35</v>
      </c>
      <c r="D3581" s="48" t="s">
        <v>547</v>
      </c>
      <c r="E3581" s="32" t="s">
        <v>599</v>
      </c>
      <c r="F3581" s="32"/>
      <c r="G3581" s="32"/>
      <c r="H3581" s="50">
        <f>H3565</f>
        <v>51000</v>
      </c>
      <c r="I3581" s="51">
        <f>+C3581*H3581</f>
        <v>17850</v>
      </c>
      <c r="J3581" s="45"/>
    </row>
    <row r="3582" spans="1:10" ht="15">
      <c r="A3582" s="32"/>
      <c r="B3582" s="337"/>
      <c r="C3582" s="126">
        <v>0.035</v>
      </c>
      <c r="D3582" s="48" t="s">
        <v>547</v>
      </c>
      <c r="E3582" s="32" t="s">
        <v>550</v>
      </c>
      <c r="F3582" s="32"/>
      <c r="G3582" s="32"/>
      <c r="H3582" s="50">
        <f>H3566</f>
        <v>54000</v>
      </c>
      <c r="I3582" s="51">
        <f>+C3582*H3582</f>
        <v>1890.0000000000002</v>
      </c>
      <c r="J3582" s="45"/>
    </row>
    <row r="3583" spans="1:10" ht="15">
      <c r="A3583" s="32"/>
      <c r="B3583" s="337"/>
      <c r="C3583" s="126">
        <v>0.03</v>
      </c>
      <c r="D3583" s="48" t="s">
        <v>547</v>
      </c>
      <c r="E3583" s="32" t="s">
        <v>551</v>
      </c>
      <c r="F3583" s="32"/>
      <c r="G3583" s="32"/>
      <c r="H3583" s="50">
        <f>H3567</f>
        <v>48000</v>
      </c>
      <c r="I3583" s="51">
        <f>+C3583*H3583</f>
        <v>1440</v>
      </c>
      <c r="J3583" s="45"/>
    </row>
    <row r="3584" spans="1:10" ht="15">
      <c r="A3584" s="32"/>
      <c r="B3584" s="337"/>
      <c r="C3584" s="126"/>
      <c r="D3584" s="48"/>
      <c r="E3584" s="32"/>
      <c r="F3584" s="32"/>
      <c r="G3584" s="32"/>
      <c r="H3584" s="440" t="s">
        <v>1117</v>
      </c>
      <c r="I3584" s="139">
        <f>SUM(I3580:I3583)</f>
        <v>43500</v>
      </c>
      <c r="J3584" s="45"/>
    </row>
    <row r="3585" spans="1:10" ht="4.5" customHeight="1">
      <c r="A3585" s="32"/>
      <c r="B3585" s="337"/>
      <c r="C3585" s="126"/>
      <c r="D3585" s="48"/>
      <c r="E3585" s="32"/>
      <c r="F3585" s="32"/>
      <c r="G3585" s="32"/>
      <c r="H3585" s="50"/>
      <c r="I3585" s="51"/>
      <c r="J3585" s="45"/>
    </row>
    <row r="3586" spans="1:10" ht="15">
      <c r="A3586" s="32"/>
      <c r="B3586" s="337"/>
      <c r="C3586" s="126"/>
      <c r="D3586" s="48"/>
      <c r="E3586" s="32"/>
      <c r="F3586" s="32"/>
      <c r="G3586" s="32"/>
      <c r="H3586" s="440" t="s">
        <v>1120</v>
      </c>
      <c r="I3586" s="139">
        <f>SUM(I3574:I3584)/2</f>
        <v>126875</v>
      </c>
      <c r="J3586" s="45"/>
    </row>
    <row r="3587" spans="1:10" ht="5.25" customHeight="1">
      <c r="A3587" s="32"/>
      <c r="C3587" s="151"/>
      <c r="D3587" s="55"/>
      <c r="E3587" s="55"/>
      <c r="F3587" s="55"/>
      <c r="G3587" s="55"/>
      <c r="H3587" s="55"/>
      <c r="I3587" s="55"/>
      <c r="J3587" s="45"/>
    </row>
    <row r="3588" spans="1:10" ht="15">
      <c r="A3588" s="32"/>
      <c r="B3588" s="337" t="s">
        <v>498</v>
      </c>
      <c r="C3588" s="149"/>
      <c r="D3588" s="43"/>
      <c r="E3588" s="44" t="s">
        <v>983</v>
      </c>
      <c r="F3588" s="32"/>
      <c r="G3588" s="32"/>
      <c r="H3588" s="40"/>
      <c r="J3588" s="45"/>
    </row>
    <row r="3589" spans="1:10" ht="15">
      <c r="A3589" s="32"/>
      <c r="B3589" s="337"/>
      <c r="C3589" s="362" t="s">
        <v>1404</v>
      </c>
      <c r="D3589" s="43"/>
      <c r="E3589" s="44"/>
      <c r="F3589" s="32"/>
      <c r="G3589" s="32"/>
      <c r="H3589" s="40"/>
      <c r="I3589" s="49"/>
      <c r="J3589" s="45"/>
    </row>
    <row r="3590" spans="1:10" ht="15">
      <c r="A3590" s="32"/>
      <c r="B3590" s="337"/>
      <c r="C3590" s="126">
        <v>1</v>
      </c>
      <c r="D3590" s="48" t="s">
        <v>915</v>
      </c>
      <c r="E3590" s="32" t="s">
        <v>787</v>
      </c>
      <c r="F3590" s="32"/>
      <c r="G3590" s="32"/>
      <c r="H3590" s="50">
        <f>'daftar harga bahan'!F219</f>
        <v>53000</v>
      </c>
      <c r="I3590" s="51">
        <f>+C3590*H3590</f>
        <v>53000</v>
      </c>
      <c r="J3590" s="45"/>
    </row>
    <row r="3591" spans="1:10" ht="15">
      <c r="A3591" s="32"/>
      <c r="B3591" s="337"/>
      <c r="C3591" s="126">
        <v>10.4</v>
      </c>
      <c r="D3591" s="48" t="s">
        <v>315</v>
      </c>
      <c r="E3591" s="32" t="s">
        <v>657</v>
      </c>
      <c r="F3591" s="32"/>
      <c r="G3591" s="32"/>
      <c r="H3591" s="50">
        <f>H16</f>
        <v>1550</v>
      </c>
      <c r="I3591" s="51">
        <f>+C3591*H3591</f>
        <v>16120</v>
      </c>
      <c r="J3591" s="45"/>
    </row>
    <row r="3592" spans="1:10" ht="15">
      <c r="A3592" s="32"/>
      <c r="B3592" s="337"/>
      <c r="C3592" s="126">
        <v>0.045</v>
      </c>
      <c r="D3592" s="48" t="s">
        <v>916</v>
      </c>
      <c r="E3592" s="32" t="s">
        <v>597</v>
      </c>
      <c r="F3592" s="32"/>
      <c r="G3592" s="32"/>
      <c r="H3592" s="50">
        <f>H3576</f>
        <v>230000</v>
      </c>
      <c r="I3592" s="51">
        <f>+C3592*H3592</f>
        <v>10350</v>
      </c>
      <c r="J3592" s="45"/>
    </row>
    <row r="3593" spans="1:10" ht="15">
      <c r="A3593" s="32"/>
      <c r="B3593" s="337"/>
      <c r="C3593" s="126">
        <v>1.62</v>
      </c>
      <c r="D3593" s="48" t="s">
        <v>315</v>
      </c>
      <c r="E3593" s="32" t="s">
        <v>807</v>
      </c>
      <c r="F3593" s="32"/>
      <c r="G3593" s="32"/>
      <c r="H3593" s="50">
        <f>H3577</f>
        <v>2350</v>
      </c>
      <c r="I3593" s="51">
        <f>+C3593*H3593</f>
        <v>3807.0000000000005</v>
      </c>
      <c r="J3593" s="45"/>
    </row>
    <row r="3594" spans="1:10" ht="15">
      <c r="A3594" s="32"/>
      <c r="B3594" s="337"/>
      <c r="C3594" s="126"/>
      <c r="D3594" s="48"/>
      <c r="E3594" s="32"/>
      <c r="F3594" s="32"/>
      <c r="G3594" s="32"/>
      <c r="H3594" s="440" t="s">
        <v>1115</v>
      </c>
      <c r="I3594" s="139">
        <f>SUM(I3590:I3593)</f>
        <v>83277</v>
      </c>
      <c r="J3594" s="45"/>
    </row>
    <row r="3595" spans="1:10" ht="15">
      <c r="A3595" s="55"/>
      <c r="B3595" s="337"/>
      <c r="C3595" s="437" t="s">
        <v>1116</v>
      </c>
      <c r="D3595" s="48"/>
      <c r="E3595" s="32"/>
      <c r="F3595" s="32"/>
      <c r="G3595" s="32"/>
      <c r="H3595" s="50"/>
      <c r="I3595" s="32"/>
      <c r="J3595" s="45"/>
    </row>
    <row r="3596" spans="1:10" ht="15">
      <c r="A3596" s="32"/>
      <c r="B3596" s="337"/>
      <c r="C3596" s="126">
        <v>0.62</v>
      </c>
      <c r="D3596" s="48" t="s">
        <v>547</v>
      </c>
      <c r="E3596" s="32" t="s">
        <v>549</v>
      </c>
      <c r="F3596" s="32"/>
      <c r="G3596" s="32"/>
      <c r="H3596" s="50">
        <f>H3580</f>
        <v>36000</v>
      </c>
      <c r="I3596" s="51">
        <f>+C3596*H3596</f>
        <v>22320</v>
      </c>
      <c r="J3596" s="45"/>
    </row>
    <row r="3597" spans="1:10" ht="15">
      <c r="A3597" s="32"/>
      <c r="B3597" s="337"/>
      <c r="C3597" s="126">
        <v>0.35</v>
      </c>
      <c r="D3597" s="48" t="s">
        <v>547</v>
      </c>
      <c r="E3597" s="32" t="s">
        <v>599</v>
      </c>
      <c r="F3597" s="32"/>
      <c r="G3597" s="32"/>
      <c r="H3597" s="50">
        <f>H3581</f>
        <v>51000</v>
      </c>
      <c r="I3597" s="51">
        <f>+C3597*H3597</f>
        <v>17850</v>
      </c>
      <c r="J3597" s="45"/>
    </row>
    <row r="3598" spans="1:10" ht="15">
      <c r="A3598" s="32"/>
      <c r="B3598" s="337"/>
      <c r="C3598" s="126">
        <v>0.035</v>
      </c>
      <c r="D3598" s="48" t="s">
        <v>547</v>
      </c>
      <c r="E3598" s="32" t="s">
        <v>550</v>
      </c>
      <c r="F3598" s="32"/>
      <c r="G3598" s="32"/>
      <c r="H3598" s="50">
        <f>H3582</f>
        <v>54000</v>
      </c>
      <c r="I3598" s="51">
        <f>+C3598*H3598</f>
        <v>1890.0000000000002</v>
      </c>
      <c r="J3598" s="45"/>
    </row>
    <row r="3599" spans="1:10" ht="15">
      <c r="A3599" s="32"/>
      <c r="B3599" s="337"/>
      <c r="C3599" s="126">
        <v>0.03</v>
      </c>
      <c r="D3599" s="48" t="s">
        <v>547</v>
      </c>
      <c r="E3599" s="32" t="s">
        <v>551</v>
      </c>
      <c r="F3599" s="32"/>
      <c r="G3599" s="32"/>
      <c r="H3599" s="50">
        <f>H3583</f>
        <v>48000</v>
      </c>
      <c r="I3599" s="51">
        <f>+C3599*H3599</f>
        <v>1440</v>
      </c>
      <c r="J3599" s="45"/>
    </row>
    <row r="3600" spans="1:10" ht="15">
      <c r="A3600" s="32"/>
      <c r="B3600" s="337"/>
      <c r="C3600" s="126"/>
      <c r="D3600" s="48"/>
      <c r="E3600" s="32"/>
      <c r="F3600" s="32"/>
      <c r="G3600" s="32"/>
      <c r="H3600" s="440" t="s">
        <v>1117</v>
      </c>
      <c r="I3600" s="139">
        <f>SUM(I3596:I3599)</f>
        <v>43500</v>
      </c>
      <c r="J3600" s="45"/>
    </row>
    <row r="3601" spans="1:10" ht="4.5" customHeight="1">
      <c r="A3601" s="32"/>
      <c r="B3601" s="337"/>
      <c r="C3601" s="126"/>
      <c r="D3601" s="48"/>
      <c r="E3601" s="32"/>
      <c r="F3601" s="32"/>
      <c r="G3601" s="32"/>
      <c r="H3601" s="50"/>
      <c r="I3601" s="51"/>
      <c r="J3601" s="45"/>
    </row>
    <row r="3602" spans="1:10" ht="15">
      <c r="A3602" s="32"/>
      <c r="B3602" s="337"/>
      <c r="C3602" s="126"/>
      <c r="D3602" s="48"/>
      <c r="E3602" s="32"/>
      <c r="F3602" s="32"/>
      <c r="G3602" s="32"/>
      <c r="H3602" s="440" t="s">
        <v>1120</v>
      </c>
      <c r="I3602" s="139">
        <f>SUM(I3590:I3600)/2</f>
        <v>126777</v>
      </c>
      <c r="J3602" s="45"/>
    </row>
    <row r="3603" spans="1:10" ht="6" customHeight="1">
      <c r="A3603" s="32"/>
      <c r="C3603" s="151"/>
      <c r="D3603" s="55"/>
      <c r="E3603" s="55"/>
      <c r="F3603" s="55"/>
      <c r="G3603" s="55"/>
      <c r="H3603" s="55"/>
      <c r="I3603" s="55"/>
      <c r="J3603" s="45"/>
    </row>
    <row r="3604" spans="1:10" ht="15">
      <c r="A3604" s="32"/>
      <c r="B3604" s="337" t="s">
        <v>499</v>
      </c>
      <c r="C3604" s="149"/>
      <c r="D3604" s="43"/>
      <c r="E3604" s="44" t="s">
        <v>160</v>
      </c>
      <c r="F3604" s="32"/>
      <c r="G3604" s="32"/>
      <c r="H3604" s="50"/>
      <c r="I3604" s="45"/>
      <c r="J3604" s="45"/>
    </row>
    <row r="3605" spans="1:10" ht="15">
      <c r="A3605" s="32"/>
      <c r="B3605" s="337"/>
      <c r="C3605" s="362" t="s">
        <v>1404</v>
      </c>
      <c r="D3605" s="43"/>
      <c r="E3605" s="44"/>
      <c r="F3605" s="32"/>
      <c r="G3605" s="32"/>
      <c r="H3605" s="50"/>
      <c r="I3605" s="49"/>
      <c r="J3605" s="45"/>
    </row>
    <row r="3606" spans="1:10" ht="15">
      <c r="A3606" s="32"/>
      <c r="B3606" s="337"/>
      <c r="C3606" s="151">
        <v>1.02</v>
      </c>
      <c r="D3606" s="48" t="s">
        <v>915</v>
      </c>
      <c r="E3606" s="32" t="s">
        <v>1514</v>
      </c>
      <c r="F3606" s="55"/>
      <c r="G3606" s="55"/>
      <c r="H3606" s="50">
        <f>'daftar harga bahan'!F228</f>
        <v>668000</v>
      </c>
      <c r="I3606" s="51">
        <f>+C3606*H3606</f>
        <v>681360</v>
      </c>
      <c r="J3606" s="45"/>
    </row>
    <row r="3607" spans="1:10" ht="15">
      <c r="A3607" s="32"/>
      <c r="B3607" s="337"/>
      <c r="C3607" s="151">
        <v>8.19</v>
      </c>
      <c r="D3607" s="48" t="s">
        <v>315</v>
      </c>
      <c r="E3607" s="32" t="s">
        <v>657</v>
      </c>
      <c r="F3607" s="55"/>
      <c r="G3607" s="55"/>
      <c r="H3607" s="50">
        <f>H3591</f>
        <v>1550</v>
      </c>
      <c r="I3607" s="51">
        <f>+C3607*H3607</f>
        <v>12694.5</v>
      </c>
      <c r="J3607" s="45"/>
    </row>
    <row r="3608" spans="1:10" ht="15">
      <c r="A3608" s="32"/>
      <c r="B3608" s="337"/>
      <c r="C3608" s="151">
        <v>0.045</v>
      </c>
      <c r="D3608" s="48" t="s">
        <v>916</v>
      </c>
      <c r="E3608" s="32" t="s">
        <v>597</v>
      </c>
      <c r="F3608" s="55"/>
      <c r="G3608" s="55"/>
      <c r="H3608" s="50">
        <f>H3592</f>
        <v>230000</v>
      </c>
      <c r="I3608" s="51">
        <f>+C3608*H3608</f>
        <v>10350</v>
      </c>
      <c r="J3608" s="45"/>
    </row>
    <row r="3609" spans="1:10" ht="15">
      <c r="A3609" s="32"/>
      <c r="B3609" s="337"/>
      <c r="C3609" s="151">
        <v>0.65</v>
      </c>
      <c r="D3609" s="48" t="s">
        <v>315</v>
      </c>
      <c r="E3609" s="32" t="s">
        <v>807</v>
      </c>
      <c r="F3609" s="55"/>
      <c r="G3609" s="55"/>
      <c r="H3609" s="50">
        <f>H3593</f>
        <v>2350</v>
      </c>
      <c r="I3609" s="51">
        <f>+C3609*H3609</f>
        <v>1527.5</v>
      </c>
      <c r="J3609" s="45"/>
    </row>
    <row r="3610" spans="1:10" ht="15">
      <c r="A3610" s="32"/>
      <c r="B3610" s="337"/>
      <c r="C3610" s="126"/>
      <c r="D3610" s="48"/>
      <c r="E3610" s="32"/>
      <c r="F3610" s="32"/>
      <c r="G3610" s="32"/>
      <c r="H3610" s="440" t="s">
        <v>1115</v>
      </c>
      <c r="I3610" s="139">
        <f>SUM(I3606:I3609)</f>
        <v>705932</v>
      </c>
      <c r="J3610" s="45"/>
    </row>
    <row r="3611" spans="1:10" ht="15">
      <c r="A3611" s="32"/>
      <c r="B3611" s="337"/>
      <c r="C3611" s="437" t="s">
        <v>1116</v>
      </c>
      <c r="D3611" s="48"/>
      <c r="E3611" s="32"/>
      <c r="F3611" s="32"/>
      <c r="G3611" s="32"/>
      <c r="H3611" s="50"/>
      <c r="I3611" s="51"/>
      <c r="J3611" s="45"/>
    </row>
    <row r="3612" spans="1:10" ht="15">
      <c r="A3612" s="32"/>
      <c r="B3612" s="337"/>
      <c r="C3612" s="126">
        <v>0.62</v>
      </c>
      <c r="D3612" s="48" t="s">
        <v>547</v>
      </c>
      <c r="E3612" s="32" t="s">
        <v>549</v>
      </c>
      <c r="F3612" s="55"/>
      <c r="G3612" s="55"/>
      <c r="H3612" s="50">
        <f>H3596</f>
        <v>36000</v>
      </c>
      <c r="I3612" s="51">
        <f>+C3612*H3612</f>
        <v>22320</v>
      </c>
      <c r="J3612" s="45"/>
    </row>
    <row r="3613" spans="1:10" ht="15">
      <c r="A3613" s="32"/>
      <c r="B3613" s="337"/>
      <c r="C3613" s="126">
        <v>0.35</v>
      </c>
      <c r="D3613" s="48" t="s">
        <v>547</v>
      </c>
      <c r="E3613" s="32" t="s">
        <v>599</v>
      </c>
      <c r="F3613" s="55"/>
      <c r="G3613" s="55"/>
      <c r="H3613" s="50">
        <f>H3597</f>
        <v>51000</v>
      </c>
      <c r="I3613" s="51">
        <f>+C3613*H3613</f>
        <v>17850</v>
      </c>
      <c r="J3613" s="45"/>
    </row>
    <row r="3614" spans="1:10" ht="15">
      <c r="A3614" s="32"/>
      <c r="B3614" s="337"/>
      <c r="C3614" s="126">
        <v>0.035</v>
      </c>
      <c r="D3614" s="48" t="s">
        <v>547</v>
      </c>
      <c r="E3614" s="32" t="s">
        <v>550</v>
      </c>
      <c r="F3614" s="55"/>
      <c r="G3614" s="55"/>
      <c r="H3614" s="50">
        <f>H3598</f>
        <v>54000</v>
      </c>
      <c r="I3614" s="51">
        <f>+C3614*H3614</f>
        <v>1890.0000000000002</v>
      </c>
      <c r="J3614" s="45"/>
    </row>
    <row r="3615" spans="1:10" ht="15">
      <c r="A3615" s="32"/>
      <c r="B3615" s="337"/>
      <c r="C3615" s="126">
        <v>0.03</v>
      </c>
      <c r="D3615" s="48" t="s">
        <v>547</v>
      </c>
      <c r="E3615" s="32" t="s">
        <v>551</v>
      </c>
      <c r="F3615" s="55"/>
      <c r="G3615" s="55"/>
      <c r="H3615" s="50">
        <f>H3599</f>
        <v>48000</v>
      </c>
      <c r="I3615" s="51">
        <f>+C3615*H3615</f>
        <v>1440</v>
      </c>
      <c r="J3615" s="45"/>
    </row>
    <row r="3616" spans="1:10" ht="15">
      <c r="A3616" s="32"/>
      <c r="B3616" s="337"/>
      <c r="C3616" s="126"/>
      <c r="D3616" s="48"/>
      <c r="E3616" s="32"/>
      <c r="F3616" s="55"/>
      <c r="G3616" s="55"/>
      <c r="H3616" s="440" t="s">
        <v>1117</v>
      </c>
      <c r="I3616" s="139">
        <f>SUM(I3612:I3615)</f>
        <v>43500</v>
      </c>
      <c r="J3616" s="45"/>
    </row>
    <row r="3617" spans="1:10" ht="4.5" customHeight="1">
      <c r="A3617" s="32"/>
      <c r="B3617" s="337"/>
      <c r="C3617" s="126"/>
      <c r="D3617" s="48"/>
      <c r="E3617" s="32"/>
      <c r="F3617" s="55"/>
      <c r="G3617" s="55"/>
      <c r="H3617" s="50"/>
      <c r="I3617" s="51"/>
      <c r="J3617" s="45"/>
    </row>
    <row r="3618" spans="1:10" ht="15.75" customHeight="1">
      <c r="A3618" s="32"/>
      <c r="B3618" s="337"/>
      <c r="C3618" s="126"/>
      <c r="D3618" s="48"/>
      <c r="E3618" s="32"/>
      <c r="F3618" s="55"/>
      <c r="G3618" s="55"/>
      <c r="H3618" s="440" t="s">
        <v>1120</v>
      </c>
      <c r="I3618" s="139">
        <f>SUM(I3606:I3616)/2</f>
        <v>749432</v>
      </c>
      <c r="J3618" s="45"/>
    </row>
    <row r="3619" spans="1:10" ht="4.5" customHeight="1">
      <c r="A3619" s="32"/>
      <c r="C3619" s="126"/>
      <c r="D3619" s="48"/>
      <c r="E3619" s="32"/>
      <c r="F3619" s="55"/>
      <c r="G3619" s="55"/>
      <c r="H3619" s="50"/>
      <c r="I3619" s="51"/>
      <c r="J3619" s="45"/>
    </row>
    <row r="3620" spans="1:10" ht="15">
      <c r="A3620" s="32"/>
      <c r="B3620" s="337" t="s">
        <v>264</v>
      </c>
      <c r="C3620" s="149"/>
      <c r="D3620" s="43"/>
      <c r="E3620" s="44" t="s">
        <v>984</v>
      </c>
      <c r="F3620" s="32"/>
      <c r="G3620" s="32"/>
      <c r="H3620" s="50"/>
      <c r="I3620" s="45"/>
      <c r="J3620" s="45"/>
    </row>
    <row r="3621" spans="1:10" ht="15">
      <c r="A3621" s="32"/>
      <c r="B3621" s="337"/>
      <c r="C3621" s="362" t="s">
        <v>1404</v>
      </c>
      <c r="D3621" s="43"/>
      <c r="E3621" s="44"/>
      <c r="F3621" s="32"/>
      <c r="G3621" s="32"/>
      <c r="H3621" s="50"/>
      <c r="I3621" s="49"/>
      <c r="J3621" s="45"/>
    </row>
    <row r="3622" spans="1:10" ht="15">
      <c r="A3622" s="32"/>
      <c r="B3622" s="337"/>
      <c r="C3622" s="126">
        <v>1</v>
      </c>
      <c r="D3622" s="48" t="s">
        <v>915</v>
      </c>
      <c r="E3622" s="32" t="s">
        <v>803</v>
      </c>
      <c r="F3622" s="32"/>
      <c r="G3622" s="32"/>
      <c r="H3622" s="50">
        <f>'daftar harga bahan'!F218</f>
        <v>48000</v>
      </c>
      <c r="I3622" s="51">
        <f>+C3622*H3622</f>
        <v>48000</v>
      </c>
      <c r="J3622" s="45"/>
    </row>
    <row r="3623" spans="1:10" ht="15">
      <c r="A3623" s="32"/>
      <c r="B3623" s="337"/>
      <c r="C3623" s="126">
        <v>9.3</v>
      </c>
      <c r="D3623" s="48" t="s">
        <v>315</v>
      </c>
      <c r="E3623" s="32" t="s">
        <v>657</v>
      </c>
      <c r="F3623" s="32"/>
      <c r="G3623" s="32"/>
      <c r="H3623" s="50">
        <f>H16</f>
        <v>1550</v>
      </c>
      <c r="I3623" s="51">
        <f>+C3623*H3623</f>
        <v>14415.000000000002</v>
      </c>
      <c r="J3623" s="45"/>
    </row>
    <row r="3624" spans="1:10" ht="15">
      <c r="A3624" s="32"/>
      <c r="B3624" s="337"/>
      <c r="C3624" s="126">
        <v>0.018</v>
      </c>
      <c r="D3624" s="48" t="s">
        <v>916</v>
      </c>
      <c r="E3624" s="32" t="s">
        <v>597</v>
      </c>
      <c r="F3624" s="32"/>
      <c r="G3624" s="32"/>
      <c r="H3624" s="50">
        <f>H3608</f>
        <v>230000</v>
      </c>
      <c r="I3624" s="51">
        <f>+C3624*H3624</f>
        <v>4140</v>
      </c>
      <c r="J3624" s="45"/>
    </row>
    <row r="3625" spans="1:10" ht="15">
      <c r="A3625" s="32"/>
      <c r="B3625" s="337"/>
      <c r="C3625" s="126">
        <v>2.75</v>
      </c>
      <c r="D3625" s="48" t="s">
        <v>315</v>
      </c>
      <c r="E3625" s="32" t="s">
        <v>807</v>
      </c>
      <c r="F3625" s="32"/>
      <c r="G3625" s="32"/>
      <c r="H3625" s="50">
        <f>H3609</f>
        <v>2350</v>
      </c>
      <c r="I3625" s="51">
        <f>+C3625*H3625</f>
        <v>6462.5</v>
      </c>
      <c r="J3625" s="45"/>
    </row>
    <row r="3626" spans="1:10" ht="15">
      <c r="A3626" s="32"/>
      <c r="B3626" s="337"/>
      <c r="C3626" s="126"/>
      <c r="D3626" s="48"/>
      <c r="E3626" s="32"/>
      <c r="F3626" s="32"/>
      <c r="G3626" s="32"/>
      <c r="H3626" s="440" t="s">
        <v>1115</v>
      </c>
      <c r="I3626" s="139">
        <f>SUM(I3622:I3625)</f>
        <v>73017.5</v>
      </c>
      <c r="J3626" s="45"/>
    </row>
    <row r="3627" spans="1:10" ht="15">
      <c r="A3627" s="32"/>
      <c r="C3627" s="437" t="s">
        <v>1116</v>
      </c>
      <c r="D3627" s="48"/>
      <c r="E3627" s="32"/>
      <c r="F3627" s="32"/>
      <c r="G3627" s="32"/>
      <c r="H3627" s="50"/>
      <c r="I3627" s="45"/>
      <c r="J3627" s="45"/>
    </row>
    <row r="3628" spans="1:10" ht="15">
      <c r="A3628" s="32"/>
      <c r="B3628" s="337"/>
      <c r="C3628" s="126">
        <v>0.6</v>
      </c>
      <c r="D3628" s="48" t="s">
        <v>547</v>
      </c>
      <c r="E3628" s="32" t="s">
        <v>549</v>
      </c>
      <c r="F3628" s="32"/>
      <c r="G3628" s="32"/>
      <c r="H3628" s="50">
        <f>H3612</f>
        <v>36000</v>
      </c>
      <c r="I3628" s="51">
        <f>+C3628*H3628</f>
        <v>21600</v>
      </c>
      <c r="J3628" s="45"/>
    </row>
    <row r="3629" spans="1:10" ht="15">
      <c r="A3629" s="32"/>
      <c r="B3629" s="337"/>
      <c r="C3629" s="126">
        <v>0.45</v>
      </c>
      <c r="D3629" s="48" t="s">
        <v>547</v>
      </c>
      <c r="E3629" s="32" t="s">
        <v>599</v>
      </c>
      <c r="F3629" s="32"/>
      <c r="G3629" s="32"/>
      <c r="H3629" s="50">
        <f>H3613</f>
        <v>51000</v>
      </c>
      <c r="I3629" s="51">
        <f>+C3629*H3629</f>
        <v>22950</v>
      </c>
      <c r="J3629" s="45"/>
    </row>
    <row r="3630" spans="1:10" ht="15">
      <c r="A3630" s="32"/>
      <c r="B3630" s="337"/>
      <c r="C3630" s="126">
        <v>0.045</v>
      </c>
      <c r="D3630" s="48" t="s">
        <v>547</v>
      </c>
      <c r="E3630" s="32" t="s">
        <v>550</v>
      </c>
      <c r="F3630" s="32"/>
      <c r="G3630" s="32"/>
      <c r="H3630" s="50">
        <f>H3614</f>
        <v>54000</v>
      </c>
      <c r="I3630" s="51">
        <f>+C3630*H3630</f>
        <v>2430</v>
      </c>
      <c r="J3630" s="45"/>
    </row>
    <row r="3631" spans="1:10" ht="15">
      <c r="A3631" s="32"/>
      <c r="B3631" s="337"/>
      <c r="C3631" s="126">
        <v>0.03</v>
      </c>
      <c r="D3631" s="48" t="s">
        <v>547</v>
      </c>
      <c r="E3631" s="32" t="s">
        <v>551</v>
      </c>
      <c r="F3631" s="32"/>
      <c r="G3631" s="32"/>
      <c r="H3631" s="50">
        <f>H3615</f>
        <v>48000</v>
      </c>
      <c r="I3631" s="51">
        <f>+C3631*H3631</f>
        <v>1440</v>
      </c>
      <c r="J3631" s="45"/>
    </row>
    <row r="3632" spans="1:10" ht="15">
      <c r="A3632" s="32"/>
      <c r="B3632" s="337"/>
      <c r="C3632" s="126"/>
      <c r="D3632" s="48"/>
      <c r="E3632" s="32"/>
      <c r="F3632" s="32"/>
      <c r="G3632" s="32"/>
      <c r="H3632" s="440" t="s">
        <v>1117</v>
      </c>
      <c r="I3632" s="139">
        <f>SUM(I3628:I3631)</f>
        <v>48420</v>
      </c>
      <c r="J3632" s="45"/>
    </row>
    <row r="3633" spans="1:10" ht="3.75" customHeight="1">
      <c r="A3633" s="32"/>
      <c r="B3633" s="337"/>
      <c r="C3633" s="126"/>
      <c r="D3633" s="48"/>
      <c r="E3633" s="32"/>
      <c r="F3633" s="32"/>
      <c r="G3633" s="32"/>
      <c r="H3633" s="50"/>
      <c r="I3633" s="51"/>
      <c r="J3633" s="45"/>
    </row>
    <row r="3634" spans="1:10" ht="15">
      <c r="A3634" s="32"/>
      <c r="B3634" s="337"/>
      <c r="C3634" s="126"/>
      <c r="D3634" s="48"/>
      <c r="E3634" s="32"/>
      <c r="F3634" s="32"/>
      <c r="G3634" s="32"/>
      <c r="H3634" s="440" t="s">
        <v>1120</v>
      </c>
      <c r="I3634" s="432">
        <f>ROUNDDOWN(J3634,)</f>
        <v>121437</v>
      </c>
      <c r="J3634" s="139">
        <f>SUM(I3622:I3632)/2</f>
        <v>121437.5</v>
      </c>
    </row>
    <row r="3635" spans="1:10" ht="5.25" customHeight="1">
      <c r="A3635" s="32"/>
      <c r="B3635" s="337"/>
      <c r="C3635" s="150"/>
      <c r="D3635" s="32"/>
      <c r="E3635" s="32"/>
      <c r="F3635" s="32"/>
      <c r="G3635" s="32"/>
      <c r="H3635" s="40"/>
      <c r="I3635" s="32"/>
      <c r="J3635" s="45"/>
    </row>
    <row r="3636" spans="1:10" ht="15">
      <c r="A3636" s="32"/>
      <c r="B3636" s="337" t="s">
        <v>500</v>
      </c>
      <c r="C3636" s="149"/>
      <c r="D3636" s="43"/>
      <c r="E3636" s="44" t="s">
        <v>985</v>
      </c>
      <c r="F3636" s="32"/>
      <c r="G3636" s="32"/>
      <c r="H3636" s="50"/>
      <c r="I3636" s="45"/>
      <c r="J3636" s="45"/>
    </row>
    <row r="3637" spans="1:10" ht="15">
      <c r="A3637" s="32"/>
      <c r="B3637" s="337"/>
      <c r="C3637" s="362" t="s">
        <v>1404</v>
      </c>
      <c r="D3637" s="43"/>
      <c r="E3637" s="44"/>
      <c r="F3637" s="32"/>
      <c r="G3637" s="32"/>
      <c r="H3637" s="50"/>
      <c r="I3637" s="45"/>
      <c r="J3637" s="45"/>
    </row>
    <row r="3638" spans="1:10" ht="15">
      <c r="A3638" s="32"/>
      <c r="B3638" s="337"/>
      <c r="C3638" s="126">
        <v>1</v>
      </c>
      <c r="D3638" s="48" t="s">
        <v>915</v>
      </c>
      <c r="E3638" s="32" t="s">
        <v>804</v>
      </c>
      <c r="F3638" s="32"/>
      <c r="G3638" s="32"/>
      <c r="H3638" s="50">
        <f>'daftar harga bahan'!F219</f>
        <v>53000</v>
      </c>
      <c r="I3638" s="51">
        <f>+C3638*H3638</f>
        <v>53000</v>
      </c>
      <c r="J3638" s="45"/>
    </row>
    <row r="3639" spans="1:10" ht="15">
      <c r="A3639" s="32"/>
      <c r="B3639" s="337"/>
      <c r="C3639" s="126">
        <v>9.3</v>
      </c>
      <c r="D3639" s="48" t="s">
        <v>315</v>
      </c>
      <c r="E3639" s="32" t="s">
        <v>657</v>
      </c>
      <c r="F3639" s="32"/>
      <c r="G3639" s="32"/>
      <c r="H3639" s="50">
        <f>H16</f>
        <v>1550</v>
      </c>
      <c r="I3639" s="51">
        <f>+C3639*H3639</f>
        <v>14415.000000000002</v>
      </c>
      <c r="J3639" s="45"/>
    </row>
    <row r="3640" spans="1:10" ht="15">
      <c r="A3640" s="32"/>
      <c r="B3640" s="337"/>
      <c r="C3640" s="126">
        <v>0.018</v>
      </c>
      <c r="D3640" s="48" t="s">
        <v>916</v>
      </c>
      <c r="E3640" s="32" t="s">
        <v>597</v>
      </c>
      <c r="F3640" s="32"/>
      <c r="G3640" s="32"/>
      <c r="H3640" s="50">
        <f>H3624</f>
        <v>230000</v>
      </c>
      <c r="I3640" s="51">
        <f>+C3640*H3640</f>
        <v>4140</v>
      </c>
      <c r="J3640" s="45"/>
    </row>
    <row r="3641" spans="1:10" ht="15">
      <c r="A3641" s="32"/>
      <c r="B3641" s="337"/>
      <c r="C3641" s="126">
        <v>2.75</v>
      </c>
      <c r="D3641" s="48" t="s">
        <v>315</v>
      </c>
      <c r="E3641" s="32" t="s">
        <v>807</v>
      </c>
      <c r="F3641" s="32"/>
      <c r="G3641" s="32"/>
      <c r="H3641" s="50">
        <f>H3625</f>
        <v>2350</v>
      </c>
      <c r="I3641" s="51">
        <f>+C3641*H3641</f>
        <v>6462.5</v>
      </c>
      <c r="J3641" s="45"/>
    </row>
    <row r="3642" spans="1:10" ht="15">
      <c r="A3642" s="32"/>
      <c r="B3642" s="337"/>
      <c r="C3642" s="126"/>
      <c r="D3642" s="48"/>
      <c r="E3642" s="32"/>
      <c r="F3642" s="32"/>
      <c r="G3642" s="32"/>
      <c r="H3642" s="440" t="s">
        <v>1115</v>
      </c>
      <c r="I3642" s="139">
        <f>SUM(I3638:I3641)</f>
        <v>78017.5</v>
      </c>
      <c r="J3642" s="45"/>
    </row>
    <row r="3643" spans="1:10" ht="15">
      <c r="A3643" s="32"/>
      <c r="C3643" s="437" t="s">
        <v>1116</v>
      </c>
      <c r="D3643" s="48"/>
      <c r="E3643" s="32"/>
      <c r="F3643" s="32"/>
      <c r="G3643" s="32"/>
      <c r="H3643" s="50"/>
      <c r="I3643" s="32"/>
      <c r="J3643" s="45"/>
    </row>
    <row r="3644" spans="1:10" ht="15">
      <c r="A3644" s="32"/>
      <c r="B3644" s="337"/>
      <c r="C3644" s="126">
        <v>0.6</v>
      </c>
      <c r="D3644" s="48" t="s">
        <v>547</v>
      </c>
      <c r="E3644" s="32" t="s">
        <v>549</v>
      </c>
      <c r="F3644" s="32"/>
      <c r="G3644" s="32"/>
      <c r="H3644" s="50">
        <f>H3628</f>
        <v>36000</v>
      </c>
      <c r="I3644" s="51">
        <f>+C3644*H3644</f>
        <v>21600</v>
      </c>
      <c r="J3644" s="45"/>
    </row>
    <row r="3645" spans="1:10" ht="15">
      <c r="A3645" s="32"/>
      <c r="B3645" s="337"/>
      <c r="C3645" s="126">
        <v>0.45</v>
      </c>
      <c r="D3645" s="48" t="s">
        <v>547</v>
      </c>
      <c r="E3645" s="32" t="s">
        <v>599</v>
      </c>
      <c r="F3645" s="32"/>
      <c r="G3645" s="32"/>
      <c r="H3645" s="50">
        <f>H3629</f>
        <v>51000</v>
      </c>
      <c r="I3645" s="51">
        <f>+C3645*H3645</f>
        <v>22950</v>
      </c>
      <c r="J3645" s="45"/>
    </row>
    <row r="3646" spans="1:10" ht="15">
      <c r="A3646" s="32"/>
      <c r="B3646" s="337"/>
      <c r="C3646" s="126">
        <v>0.045</v>
      </c>
      <c r="D3646" s="48" t="s">
        <v>547</v>
      </c>
      <c r="E3646" s="32" t="s">
        <v>550</v>
      </c>
      <c r="F3646" s="32"/>
      <c r="G3646" s="32"/>
      <c r="H3646" s="50">
        <f>H3630</f>
        <v>54000</v>
      </c>
      <c r="I3646" s="51">
        <f>+C3646*H3646</f>
        <v>2430</v>
      </c>
      <c r="J3646" s="45"/>
    </row>
    <row r="3647" spans="1:10" ht="15">
      <c r="A3647" s="32"/>
      <c r="B3647" s="337"/>
      <c r="C3647" s="126">
        <v>0.03</v>
      </c>
      <c r="D3647" s="48" t="s">
        <v>547</v>
      </c>
      <c r="E3647" s="32" t="s">
        <v>551</v>
      </c>
      <c r="F3647" s="32"/>
      <c r="G3647" s="32"/>
      <c r="H3647" s="50">
        <f>H3631</f>
        <v>48000</v>
      </c>
      <c r="I3647" s="51">
        <f>+C3647*H3647</f>
        <v>1440</v>
      </c>
      <c r="J3647" s="45"/>
    </row>
    <row r="3648" spans="1:10" ht="15">
      <c r="A3648" s="32"/>
      <c r="B3648" s="337"/>
      <c r="C3648" s="126"/>
      <c r="D3648" s="48"/>
      <c r="E3648" s="32"/>
      <c r="F3648" s="32"/>
      <c r="G3648" s="32"/>
      <c r="H3648" s="440" t="s">
        <v>1117</v>
      </c>
      <c r="I3648" s="139">
        <f>SUM(I3644:I3647)</f>
        <v>48420</v>
      </c>
      <c r="J3648" s="45"/>
    </row>
    <row r="3649" spans="1:10" ht="4.5" customHeight="1">
      <c r="A3649" s="32"/>
      <c r="B3649" s="337"/>
      <c r="C3649" s="126"/>
      <c r="D3649" s="48"/>
      <c r="E3649" s="32"/>
      <c r="F3649" s="32"/>
      <c r="G3649" s="32"/>
      <c r="H3649" s="50"/>
      <c r="I3649" s="51"/>
      <c r="J3649" s="45"/>
    </row>
    <row r="3650" spans="1:10" ht="15">
      <c r="A3650" s="32"/>
      <c r="B3650" s="337"/>
      <c r="C3650" s="126"/>
      <c r="D3650" s="48"/>
      <c r="E3650" s="32"/>
      <c r="F3650" s="32"/>
      <c r="G3650" s="32"/>
      <c r="H3650" s="440" t="s">
        <v>1120</v>
      </c>
      <c r="I3650" s="432">
        <f>ROUNDDOWN(J3650,)</f>
        <v>126437</v>
      </c>
      <c r="J3650" s="139">
        <f>SUM(I3638:I3648)/2</f>
        <v>126437.5</v>
      </c>
    </row>
    <row r="3651" spans="1:10" ht="5.25" customHeight="1">
      <c r="A3651" s="32"/>
      <c r="B3651" s="337"/>
      <c r="C3651" s="150"/>
      <c r="D3651" s="32"/>
      <c r="E3651" s="32"/>
      <c r="F3651" s="32"/>
      <c r="G3651" s="32"/>
      <c r="H3651" s="50"/>
      <c r="I3651" s="32"/>
      <c r="J3651" s="45"/>
    </row>
    <row r="3652" spans="1:10" ht="15">
      <c r="A3652" s="32"/>
      <c r="B3652" s="337" t="s">
        <v>501</v>
      </c>
      <c r="C3652" s="149"/>
      <c r="D3652" s="43"/>
      <c r="E3652" s="44" t="s">
        <v>161</v>
      </c>
      <c r="F3652" s="32"/>
      <c r="G3652" s="32"/>
      <c r="H3652" s="50"/>
      <c r="I3652" s="45"/>
      <c r="J3652" s="45"/>
    </row>
    <row r="3653" spans="1:10" ht="15">
      <c r="A3653" s="32"/>
      <c r="B3653" s="337"/>
      <c r="C3653" s="362" t="s">
        <v>1404</v>
      </c>
      <c r="D3653" s="43"/>
      <c r="E3653" s="44"/>
      <c r="F3653" s="32"/>
      <c r="G3653" s="32"/>
      <c r="H3653" s="50"/>
      <c r="I3653" s="49"/>
      <c r="J3653" s="45"/>
    </row>
    <row r="3654" spans="1:10" ht="15">
      <c r="A3654" s="32"/>
      <c r="B3654" s="337"/>
      <c r="C3654" s="151">
        <v>1.02</v>
      </c>
      <c r="D3654" s="48" t="s">
        <v>664</v>
      </c>
      <c r="E3654" s="32" t="s">
        <v>791</v>
      </c>
      <c r="F3654" s="55"/>
      <c r="G3654" s="55"/>
      <c r="H3654" s="50">
        <f>H3606</f>
        <v>668000</v>
      </c>
      <c r="I3654" s="51">
        <f>+C3654*H3654</f>
        <v>681360</v>
      </c>
      <c r="J3654" s="45"/>
    </row>
    <row r="3655" spans="1:10" ht="15">
      <c r="A3655" s="32"/>
      <c r="B3655" s="337"/>
      <c r="C3655" s="151">
        <v>2</v>
      </c>
      <c r="D3655" s="48" t="s">
        <v>315</v>
      </c>
      <c r="E3655" s="32" t="s">
        <v>1515</v>
      </c>
      <c r="F3655" s="55"/>
      <c r="G3655" s="55"/>
      <c r="H3655" s="50">
        <f>'daftar harga bahan'!F426</f>
        <v>17500</v>
      </c>
      <c r="I3655" s="51">
        <f>+C3655*H3655</f>
        <v>35000</v>
      </c>
      <c r="J3655" s="45"/>
    </row>
    <row r="3656" spans="1:10" ht="15">
      <c r="A3656" s="32"/>
      <c r="B3656" s="337"/>
      <c r="C3656" s="151">
        <v>12.44</v>
      </c>
      <c r="D3656" s="48" t="s">
        <v>315</v>
      </c>
      <c r="E3656" s="32" t="s">
        <v>657</v>
      </c>
      <c r="F3656" s="55"/>
      <c r="G3656" s="55"/>
      <c r="H3656" s="50">
        <f>H3639</f>
        <v>1550</v>
      </c>
      <c r="I3656" s="51">
        <f>+C3656*H3656</f>
        <v>19282</v>
      </c>
      <c r="J3656" s="45"/>
    </row>
    <row r="3657" spans="1:10" ht="15">
      <c r="A3657" s="32"/>
      <c r="B3657" s="337"/>
      <c r="C3657" s="151">
        <v>0.025</v>
      </c>
      <c r="D3657" s="48" t="s">
        <v>916</v>
      </c>
      <c r="E3657" s="32" t="s">
        <v>597</v>
      </c>
      <c r="F3657" s="55"/>
      <c r="G3657" s="55"/>
      <c r="H3657" s="50">
        <f>H3640</f>
        <v>230000</v>
      </c>
      <c r="I3657" s="51">
        <f>+C3657*H3657</f>
        <v>5750</v>
      </c>
      <c r="J3657" s="45"/>
    </row>
    <row r="3658" spans="1:10" ht="15">
      <c r="A3658" s="32"/>
      <c r="C3658" s="151">
        <v>0.65</v>
      </c>
      <c r="D3658" s="48" t="s">
        <v>315</v>
      </c>
      <c r="E3658" s="32" t="s">
        <v>807</v>
      </c>
      <c r="F3658" s="55"/>
      <c r="G3658" s="55"/>
      <c r="H3658" s="50">
        <f>H3641</f>
        <v>2350</v>
      </c>
      <c r="I3658" s="51">
        <f>+C3658*H3658</f>
        <v>1527.5</v>
      </c>
      <c r="J3658" s="45"/>
    </row>
    <row r="3659" spans="1:10" ht="15">
      <c r="A3659" s="32"/>
      <c r="C3659" s="126"/>
      <c r="D3659" s="48"/>
      <c r="E3659" s="32"/>
      <c r="F3659" s="32"/>
      <c r="G3659" s="32"/>
      <c r="H3659" s="440" t="s">
        <v>1115</v>
      </c>
      <c r="I3659" s="139">
        <f>SUM(I3654:I3658)</f>
        <v>742919.5</v>
      </c>
      <c r="J3659" s="45"/>
    </row>
    <row r="3660" spans="1:10" ht="15">
      <c r="A3660" s="32"/>
      <c r="B3660" s="337"/>
      <c r="C3660" s="437" t="s">
        <v>1116</v>
      </c>
      <c r="D3660" s="48"/>
      <c r="E3660" s="32"/>
      <c r="F3660" s="32"/>
      <c r="G3660" s="32"/>
      <c r="H3660" s="50"/>
      <c r="I3660" s="51"/>
      <c r="J3660" s="45"/>
    </row>
    <row r="3661" spans="1:10" ht="15">
      <c r="A3661" s="32"/>
      <c r="B3661" s="337"/>
      <c r="C3661" s="126">
        <v>0.72</v>
      </c>
      <c r="D3661" s="48" t="s">
        <v>547</v>
      </c>
      <c r="E3661" s="32" t="s">
        <v>549</v>
      </c>
      <c r="F3661" s="55"/>
      <c r="G3661" s="55"/>
      <c r="H3661" s="50">
        <f>H3644</f>
        <v>36000</v>
      </c>
      <c r="I3661" s="51">
        <f>+C3661*H3661</f>
        <v>25920</v>
      </c>
      <c r="J3661" s="45"/>
    </row>
    <row r="3662" spans="1:10" ht="15">
      <c r="A3662" s="32"/>
      <c r="B3662" s="337"/>
      <c r="C3662" s="126">
        <v>0.65</v>
      </c>
      <c r="D3662" s="48" t="s">
        <v>547</v>
      </c>
      <c r="E3662" s="32" t="s">
        <v>599</v>
      </c>
      <c r="F3662" s="55"/>
      <c r="G3662" s="55"/>
      <c r="H3662" s="50">
        <f>H3645</f>
        <v>51000</v>
      </c>
      <c r="I3662" s="51">
        <f>+C3662*H3662</f>
        <v>33150</v>
      </c>
      <c r="J3662" s="45"/>
    </row>
    <row r="3663" spans="1:10" ht="15">
      <c r="A3663" s="32"/>
      <c r="B3663" s="337"/>
      <c r="C3663" s="126">
        <v>0.065</v>
      </c>
      <c r="D3663" s="48" t="s">
        <v>547</v>
      </c>
      <c r="E3663" s="32" t="s">
        <v>550</v>
      </c>
      <c r="F3663" s="55"/>
      <c r="G3663" s="55"/>
      <c r="H3663" s="50">
        <f>H3646</f>
        <v>54000</v>
      </c>
      <c r="I3663" s="51">
        <f>+C3663*H3663</f>
        <v>3510</v>
      </c>
      <c r="J3663" s="45"/>
    </row>
    <row r="3664" spans="1:10" ht="15">
      <c r="A3664" s="32"/>
      <c r="B3664" s="337"/>
      <c r="C3664" s="126">
        <v>0.035</v>
      </c>
      <c r="D3664" s="48" t="s">
        <v>547</v>
      </c>
      <c r="E3664" s="32" t="s">
        <v>551</v>
      </c>
      <c r="F3664" s="55"/>
      <c r="G3664" s="55"/>
      <c r="H3664" s="50">
        <f>H3647</f>
        <v>48000</v>
      </c>
      <c r="I3664" s="51">
        <f>+C3664*H3664</f>
        <v>1680.0000000000002</v>
      </c>
      <c r="J3664" s="45"/>
    </row>
    <row r="3665" spans="1:10" ht="15">
      <c r="A3665" s="32"/>
      <c r="B3665" s="337"/>
      <c r="C3665" s="126"/>
      <c r="D3665" s="48"/>
      <c r="E3665" s="32"/>
      <c r="F3665" s="55"/>
      <c r="G3665" s="55"/>
      <c r="H3665" s="440" t="s">
        <v>1117</v>
      </c>
      <c r="I3665" s="139">
        <f>SUM(I3661:I3664)</f>
        <v>64260</v>
      </c>
      <c r="J3665" s="45"/>
    </row>
    <row r="3666" spans="1:10" ht="4.5" customHeight="1">
      <c r="A3666" s="32"/>
      <c r="B3666" s="337"/>
      <c r="C3666" s="126"/>
      <c r="D3666" s="48"/>
      <c r="E3666" s="32"/>
      <c r="F3666" s="55"/>
      <c r="G3666" s="55"/>
      <c r="H3666" s="50"/>
      <c r="I3666" s="51"/>
      <c r="J3666" s="45"/>
    </row>
    <row r="3667" spans="1:10" ht="15">
      <c r="A3667" s="32"/>
      <c r="B3667" s="337"/>
      <c r="C3667" s="126"/>
      <c r="D3667" s="48"/>
      <c r="E3667" s="32"/>
      <c r="F3667" s="55"/>
      <c r="G3667" s="55"/>
      <c r="H3667" s="440" t="s">
        <v>1120</v>
      </c>
      <c r="I3667" s="432">
        <f>ROUNDDOWN(J3667,)</f>
        <v>807179</v>
      </c>
      <c r="J3667" s="139">
        <f>SUM(I3654:I3665)/2</f>
        <v>807179.5</v>
      </c>
    </row>
    <row r="3668" spans="1:10" ht="4.5" customHeight="1">
      <c r="A3668" s="32"/>
      <c r="B3668" s="337"/>
      <c r="C3668" s="126"/>
      <c r="D3668" s="48"/>
      <c r="E3668" s="32"/>
      <c r="F3668" s="55"/>
      <c r="G3668" s="55"/>
      <c r="H3668" s="50"/>
      <c r="I3668" s="51"/>
      <c r="J3668" s="45"/>
    </row>
    <row r="3669" spans="1:10" ht="15">
      <c r="A3669" s="32"/>
      <c r="B3669" s="337" t="s">
        <v>502</v>
      </c>
      <c r="C3669" s="149"/>
      <c r="D3669" s="43"/>
      <c r="E3669" s="44" t="s">
        <v>792</v>
      </c>
      <c r="F3669" s="32"/>
      <c r="G3669" s="32"/>
      <c r="H3669" s="50"/>
      <c r="I3669" s="45"/>
      <c r="J3669" s="45"/>
    </row>
    <row r="3670" spans="1:10" ht="15">
      <c r="A3670" s="32"/>
      <c r="B3670" s="337"/>
      <c r="C3670" s="362" t="s">
        <v>1404</v>
      </c>
      <c r="D3670" s="43"/>
      <c r="E3670" s="44"/>
      <c r="F3670" s="32"/>
      <c r="G3670" s="32"/>
      <c r="H3670" s="50"/>
      <c r="I3670" s="49"/>
      <c r="J3670" s="45"/>
    </row>
    <row r="3671" spans="1:10" ht="15">
      <c r="A3671" s="32"/>
      <c r="B3671" s="337"/>
      <c r="C3671" s="126">
        <v>1.1</v>
      </c>
      <c r="D3671" s="48" t="s">
        <v>915</v>
      </c>
      <c r="E3671" s="32" t="s">
        <v>847</v>
      </c>
      <c r="F3671" s="32"/>
      <c r="G3671" s="32"/>
      <c r="H3671" s="50">
        <f>'daftar harga bahan'!F23</f>
        <v>101000</v>
      </c>
      <c r="I3671" s="51">
        <f>+C3671*H3671</f>
        <v>111100.00000000001</v>
      </c>
      <c r="J3671" s="45"/>
    </row>
    <row r="3672" spans="1:10" ht="15">
      <c r="A3672" s="32"/>
      <c r="B3672" s="337"/>
      <c r="C3672" s="126">
        <v>11.75</v>
      </c>
      <c r="D3672" s="48" t="s">
        <v>315</v>
      </c>
      <c r="E3672" s="32" t="s">
        <v>657</v>
      </c>
      <c r="F3672" s="32"/>
      <c r="G3672" s="32"/>
      <c r="H3672" s="50">
        <f>H16</f>
        <v>1550</v>
      </c>
      <c r="I3672" s="51">
        <f>+C3672*H3672</f>
        <v>18212.5</v>
      </c>
      <c r="J3672" s="45"/>
    </row>
    <row r="3673" spans="1:10" ht="15">
      <c r="A3673" s="32"/>
      <c r="B3673" s="337"/>
      <c r="C3673" s="126">
        <v>0.035</v>
      </c>
      <c r="D3673" s="48" t="s">
        <v>916</v>
      </c>
      <c r="E3673" s="32" t="s">
        <v>597</v>
      </c>
      <c r="F3673" s="32"/>
      <c r="G3673" s="32"/>
      <c r="H3673" s="50">
        <f>H3657</f>
        <v>230000</v>
      </c>
      <c r="I3673" s="51">
        <f>+C3673*H3673</f>
        <v>8050.000000000001</v>
      </c>
      <c r="J3673" s="45"/>
    </row>
    <row r="3674" spans="1:10" ht="15">
      <c r="A3674" s="32"/>
      <c r="B3674" s="337"/>
      <c r="C3674" s="126"/>
      <c r="D3674" s="48"/>
      <c r="E3674" s="32"/>
      <c r="F3674" s="32"/>
      <c r="G3674" s="32"/>
      <c r="H3674" s="440" t="s">
        <v>1115</v>
      </c>
      <c r="I3674" s="139">
        <f>SUM(I3671:I3673)</f>
        <v>137362.50000000003</v>
      </c>
      <c r="J3674" s="45"/>
    </row>
    <row r="3675" spans="1:10" ht="15">
      <c r="A3675" s="32"/>
      <c r="B3675" s="337"/>
      <c r="C3675" s="437" t="s">
        <v>1116</v>
      </c>
      <c r="D3675" s="48"/>
      <c r="E3675" s="32"/>
      <c r="F3675" s="32"/>
      <c r="G3675" s="32"/>
      <c r="H3675" s="50"/>
      <c r="I3675" s="32"/>
      <c r="J3675" s="45"/>
    </row>
    <row r="3676" spans="1:10" ht="15">
      <c r="A3676" s="32"/>
      <c r="B3676" s="337"/>
      <c r="C3676" s="126">
        <v>0.62</v>
      </c>
      <c r="D3676" s="48" t="s">
        <v>547</v>
      </c>
      <c r="E3676" s="32" t="s">
        <v>549</v>
      </c>
      <c r="F3676" s="32"/>
      <c r="G3676" s="32"/>
      <c r="H3676" s="50">
        <f>H3661</f>
        <v>36000</v>
      </c>
      <c r="I3676" s="51">
        <f>+C3676*H3676</f>
        <v>22320</v>
      </c>
      <c r="J3676" s="45"/>
    </row>
    <row r="3677" spans="1:10" ht="15">
      <c r="A3677" s="32"/>
      <c r="B3677" s="337"/>
      <c r="C3677" s="126">
        <v>0.35</v>
      </c>
      <c r="D3677" s="48" t="s">
        <v>547</v>
      </c>
      <c r="E3677" s="32" t="s">
        <v>599</v>
      </c>
      <c r="F3677" s="32"/>
      <c r="G3677" s="32"/>
      <c r="H3677" s="50">
        <f>H3662</f>
        <v>51000</v>
      </c>
      <c r="I3677" s="51">
        <f>+C3677*H3677</f>
        <v>17850</v>
      </c>
      <c r="J3677" s="45"/>
    </row>
    <row r="3678" spans="1:10" ht="15">
      <c r="A3678" s="32"/>
      <c r="B3678" s="337"/>
      <c r="C3678" s="126">
        <v>0.035</v>
      </c>
      <c r="D3678" s="48" t="s">
        <v>547</v>
      </c>
      <c r="E3678" s="32" t="s">
        <v>550</v>
      </c>
      <c r="F3678" s="32"/>
      <c r="G3678" s="32"/>
      <c r="H3678" s="50">
        <f>H3663</f>
        <v>54000</v>
      </c>
      <c r="I3678" s="51">
        <f>+C3678*H3678</f>
        <v>1890.0000000000002</v>
      </c>
      <c r="J3678" s="45"/>
    </row>
    <row r="3679" spans="1:10" ht="15">
      <c r="A3679" s="32"/>
      <c r="B3679" s="337"/>
      <c r="C3679" s="126">
        <v>0.03</v>
      </c>
      <c r="D3679" s="48" t="s">
        <v>547</v>
      </c>
      <c r="E3679" s="32" t="s">
        <v>551</v>
      </c>
      <c r="F3679" s="32"/>
      <c r="G3679" s="32"/>
      <c r="H3679" s="50">
        <f>H3664</f>
        <v>48000</v>
      </c>
      <c r="I3679" s="51">
        <f>+C3679*H3679</f>
        <v>1440</v>
      </c>
      <c r="J3679" s="45"/>
    </row>
    <row r="3680" spans="1:10" ht="15">
      <c r="A3680" s="32"/>
      <c r="B3680" s="337"/>
      <c r="C3680" s="126"/>
      <c r="D3680" s="48"/>
      <c r="E3680" s="32"/>
      <c r="F3680" s="32"/>
      <c r="G3680" s="32"/>
      <c r="H3680" s="440" t="s">
        <v>1117</v>
      </c>
      <c r="I3680" s="139">
        <f>SUM(I3676:I3679)</f>
        <v>43500</v>
      </c>
      <c r="J3680" s="45"/>
    </row>
    <row r="3681" spans="1:10" ht="5.25" customHeight="1">
      <c r="A3681" s="32"/>
      <c r="B3681" s="337"/>
      <c r="C3681" s="126"/>
      <c r="D3681" s="48"/>
      <c r="E3681" s="32"/>
      <c r="F3681" s="32"/>
      <c r="G3681" s="32"/>
      <c r="H3681" s="50"/>
      <c r="I3681" s="51"/>
      <c r="J3681" s="45"/>
    </row>
    <row r="3682" spans="1:10" ht="15">
      <c r="A3682" s="32"/>
      <c r="B3682" s="337"/>
      <c r="C3682" s="126"/>
      <c r="D3682" s="48"/>
      <c r="E3682" s="32"/>
      <c r="F3682" s="32"/>
      <c r="G3682" s="32"/>
      <c r="H3682" s="440" t="s">
        <v>1120</v>
      </c>
      <c r="I3682" s="432">
        <f>ROUNDDOWN(J3682,)</f>
        <v>180862</v>
      </c>
      <c r="J3682" s="139">
        <f>SUM(I3671:I3680)/2</f>
        <v>180862.50000000003</v>
      </c>
    </row>
    <row r="3683" spans="1:10" ht="6" customHeight="1">
      <c r="A3683" s="32"/>
      <c r="B3683" s="337"/>
      <c r="C3683" s="126"/>
      <c r="D3683" s="48"/>
      <c r="E3683" s="32"/>
      <c r="F3683" s="32"/>
      <c r="G3683" s="32"/>
      <c r="H3683" s="50"/>
      <c r="I3683" s="51"/>
      <c r="J3683" s="45"/>
    </row>
    <row r="3684" spans="2:237" s="55" customFormat="1" ht="15">
      <c r="B3684" s="337" t="s">
        <v>503</v>
      </c>
      <c r="C3684" s="126"/>
      <c r="D3684" s="32"/>
      <c r="E3684" s="44" t="s">
        <v>220</v>
      </c>
      <c r="F3684" s="51"/>
      <c r="G3684" s="32"/>
      <c r="H3684" s="50"/>
      <c r="I3684" s="47"/>
      <c r="IC3684" s="32"/>
    </row>
    <row r="3685" spans="2:237" s="55" customFormat="1" ht="15">
      <c r="B3685" s="337"/>
      <c r="C3685" s="362" t="s">
        <v>1404</v>
      </c>
      <c r="D3685" s="32"/>
      <c r="E3685" s="32"/>
      <c r="F3685" s="51"/>
      <c r="G3685" s="32"/>
      <c r="H3685" s="50"/>
      <c r="I3685" s="47"/>
      <c r="IC3685" s="32"/>
    </row>
    <row r="3686" spans="2:237" s="55" customFormat="1" ht="15">
      <c r="B3686" s="337"/>
      <c r="C3686" s="126">
        <v>1.02</v>
      </c>
      <c r="D3686" s="48" t="s">
        <v>915</v>
      </c>
      <c r="E3686" s="32" t="s">
        <v>221</v>
      </c>
      <c r="G3686" s="32"/>
      <c r="H3686" s="154">
        <f>'daftar harga bahan'!F237</f>
        <v>266000</v>
      </c>
      <c r="I3686" s="51">
        <f aca="true" t="shared" si="53" ref="I3686:I3698">C3686*H3686</f>
        <v>271320</v>
      </c>
      <c r="IC3686" s="32"/>
    </row>
    <row r="3687" spans="2:237" s="55" customFormat="1" ht="15">
      <c r="B3687" s="337"/>
      <c r="C3687" s="126">
        <v>0.26</v>
      </c>
      <c r="D3687" s="48" t="s">
        <v>313</v>
      </c>
      <c r="E3687" s="32" t="s">
        <v>211</v>
      </c>
      <c r="G3687" s="32"/>
      <c r="H3687" s="154">
        <f>'daftar harga bahan'!F60</f>
        <v>77500</v>
      </c>
      <c r="I3687" s="51">
        <f t="shared" si="53"/>
        <v>20150</v>
      </c>
      <c r="IC3687" s="32"/>
    </row>
    <row r="3688" spans="2:237" s="55" customFormat="1" ht="15">
      <c r="B3688" s="337"/>
      <c r="C3688" s="126">
        <v>0.03</v>
      </c>
      <c r="D3688" s="48" t="s">
        <v>916</v>
      </c>
      <c r="E3688" s="32" t="s">
        <v>801</v>
      </c>
      <c r="G3688" s="32"/>
      <c r="H3688" s="154">
        <f>H3673</f>
        <v>230000</v>
      </c>
      <c r="I3688" s="51">
        <f t="shared" si="53"/>
        <v>6900</v>
      </c>
      <c r="IC3688" s="32"/>
    </row>
    <row r="3689" spans="2:237" s="55" customFormat="1" ht="15">
      <c r="B3689" s="337"/>
      <c r="C3689" s="126">
        <v>1</v>
      </c>
      <c r="D3689" s="48" t="s">
        <v>50</v>
      </c>
      <c r="E3689" s="32" t="s">
        <v>222</v>
      </c>
      <c r="G3689" s="32"/>
      <c r="H3689" s="154">
        <f>'daftar harga bahan'!F514</f>
        <v>64100</v>
      </c>
      <c r="I3689" s="51">
        <f t="shared" si="53"/>
        <v>64100</v>
      </c>
      <c r="IC3689" s="32"/>
    </row>
    <row r="3690" spans="2:237" s="55" customFormat="1" ht="15">
      <c r="B3690" s="337"/>
      <c r="C3690" s="126"/>
      <c r="D3690" s="48"/>
      <c r="E3690" s="32"/>
      <c r="F3690" s="32"/>
      <c r="G3690" s="32"/>
      <c r="H3690" s="440" t="s">
        <v>1115</v>
      </c>
      <c r="I3690" s="139">
        <f>SUM(I3686:I3689)</f>
        <v>362470</v>
      </c>
      <c r="IC3690" s="32"/>
    </row>
    <row r="3691" spans="2:237" s="55" customFormat="1" ht="15">
      <c r="B3691" s="337"/>
      <c r="C3691" s="437" t="s">
        <v>1116</v>
      </c>
      <c r="D3691" s="48"/>
      <c r="E3691" s="32"/>
      <c r="F3691" s="32"/>
      <c r="G3691" s="32"/>
      <c r="H3691" s="50"/>
      <c r="I3691" s="51"/>
      <c r="IC3691" s="32"/>
    </row>
    <row r="3692" spans="2:237" s="55" customFormat="1" ht="15">
      <c r="B3692" s="337"/>
      <c r="C3692" s="126">
        <v>1</v>
      </c>
      <c r="D3692" s="48" t="s">
        <v>48</v>
      </c>
      <c r="E3692" s="32" t="s">
        <v>549</v>
      </c>
      <c r="G3692" s="32"/>
      <c r="H3692" s="154">
        <f>H3676</f>
        <v>36000</v>
      </c>
      <c r="I3692" s="51">
        <f t="shared" si="53"/>
        <v>36000</v>
      </c>
      <c r="IC3692" s="32"/>
    </row>
    <row r="3693" spans="2:237" s="55" customFormat="1" ht="15">
      <c r="B3693" s="337"/>
      <c r="C3693" s="126">
        <v>3</v>
      </c>
      <c r="D3693" s="48" t="s">
        <v>48</v>
      </c>
      <c r="E3693" s="32" t="s">
        <v>785</v>
      </c>
      <c r="G3693" s="32"/>
      <c r="H3693" s="154">
        <f>H3677</f>
        <v>51000</v>
      </c>
      <c r="I3693" s="51">
        <f t="shared" si="53"/>
        <v>153000</v>
      </c>
      <c r="IC3693" s="32"/>
    </row>
    <row r="3694" spans="2:237" s="55" customFormat="1" ht="15">
      <c r="B3694" s="337"/>
      <c r="C3694" s="126">
        <v>0.2</v>
      </c>
      <c r="D3694" s="48" t="s">
        <v>48</v>
      </c>
      <c r="E3694" s="32" t="s">
        <v>97</v>
      </c>
      <c r="G3694" s="32"/>
      <c r="H3694" s="154">
        <f>H3678</f>
        <v>54000</v>
      </c>
      <c r="I3694" s="51">
        <f t="shared" si="53"/>
        <v>10800</v>
      </c>
      <c r="IC3694" s="32"/>
    </row>
    <row r="3695" spans="2:237" s="55" customFormat="1" ht="15">
      <c r="B3695" s="337"/>
      <c r="C3695" s="126">
        <v>0.1</v>
      </c>
      <c r="D3695" s="48" t="s">
        <v>48</v>
      </c>
      <c r="E3695" s="32" t="s">
        <v>551</v>
      </c>
      <c r="G3695" s="32"/>
      <c r="H3695" s="154">
        <f>H3679</f>
        <v>48000</v>
      </c>
      <c r="I3695" s="51">
        <f t="shared" si="53"/>
        <v>4800</v>
      </c>
      <c r="IC3695" s="32"/>
    </row>
    <row r="3696" spans="2:237" s="55" customFormat="1" ht="15">
      <c r="B3696" s="337"/>
      <c r="C3696" s="126"/>
      <c r="D3696" s="48"/>
      <c r="E3696" s="32"/>
      <c r="F3696" s="32"/>
      <c r="G3696" s="32"/>
      <c r="H3696" s="440" t="s">
        <v>1117</v>
      </c>
      <c r="I3696" s="139">
        <f>SUM(I3692:I3695)</f>
        <v>204600</v>
      </c>
      <c r="IC3696" s="32"/>
    </row>
    <row r="3697" spans="2:237" s="55" customFormat="1" ht="15">
      <c r="B3697" s="337"/>
      <c r="C3697" s="437" t="s">
        <v>1118</v>
      </c>
      <c r="D3697" s="48"/>
      <c r="E3697" s="32"/>
      <c r="F3697" s="32"/>
      <c r="G3697" s="32"/>
      <c r="H3697" s="50"/>
      <c r="I3697" s="51"/>
      <c r="IC3697" s="32"/>
    </row>
    <row r="3698" spans="2:237" s="55" customFormat="1" ht="15">
      <c r="B3698" s="337"/>
      <c r="C3698" s="126">
        <v>0.48</v>
      </c>
      <c r="D3698" s="48" t="s">
        <v>50</v>
      </c>
      <c r="E3698" s="32" t="s">
        <v>49</v>
      </c>
      <c r="G3698" s="32"/>
      <c r="H3698" s="352">
        <f>'daftar harga bahan'!F489</f>
        <v>15100</v>
      </c>
      <c r="I3698" s="51">
        <f t="shared" si="53"/>
        <v>7248</v>
      </c>
      <c r="IC3698" s="32"/>
    </row>
    <row r="3699" spans="2:237" s="55" customFormat="1" ht="15">
      <c r="B3699" s="337"/>
      <c r="C3699" s="126"/>
      <c r="D3699" s="48"/>
      <c r="E3699" s="32"/>
      <c r="G3699" s="32"/>
      <c r="H3699" s="440" t="s">
        <v>1119</v>
      </c>
      <c r="I3699" s="139">
        <f>SUM(I3698)</f>
        <v>7248</v>
      </c>
      <c r="IC3699" s="32"/>
    </row>
    <row r="3700" spans="2:237" s="55" customFormat="1" ht="4.5" customHeight="1">
      <c r="B3700" s="337"/>
      <c r="C3700" s="126"/>
      <c r="D3700" s="48"/>
      <c r="E3700" s="32"/>
      <c r="G3700" s="32"/>
      <c r="H3700" s="50"/>
      <c r="I3700" s="51"/>
      <c r="IC3700" s="32"/>
    </row>
    <row r="3701" spans="2:237" s="55" customFormat="1" ht="15.75" customHeight="1">
      <c r="B3701" s="337"/>
      <c r="C3701" s="126"/>
      <c r="D3701" s="48"/>
      <c r="E3701" s="32"/>
      <c r="G3701" s="32"/>
      <c r="H3701" s="440" t="s">
        <v>1120</v>
      </c>
      <c r="I3701" s="139">
        <f>SUM(I3686:I3699)/2</f>
        <v>574318</v>
      </c>
      <c r="IC3701" s="32"/>
    </row>
    <row r="3702" spans="2:237" s="55" customFormat="1" ht="4.5" customHeight="1">
      <c r="B3702" s="337"/>
      <c r="C3702" s="126"/>
      <c r="D3702" s="48"/>
      <c r="E3702" s="32"/>
      <c r="G3702" s="32"/>
      <c r="H3702" s="32"/>
      <c r="I3702" s="51"/>
      <c r="IC3702" s="32"/>
    </row>
    <row r="3703" spans="2:237" s="55" customFormat="1" ht="15">
      <c r="B3703" s="337" t="s">
        <v>504</v>
      </c>
      <c r="C3703" s="126"/>
      <c r="D3703" s="48"/>
      <c r="E3703" s="44" t="s">
        <v>223</v>
      </c>
      <c r="G3703" s="32"/>
      <c r="H3703" s="32"/>
      <c r="IC3703" s="32"/>
    </row>
    <row r="3704" spans="2:237" s="55" customFormat="1" ht="15">
      <c r="B3704" s="337"/>
      <c r="C3704" s="362" t="s">
        <v>1404</v>
      </c>
      <c r="D3704" s="48"/>
      <c r="E3704" s="32"/>
      <c r="G3704" s="32"/>
      <c r="H3704" s="32"/>
      <c r="IC3704" s="32"/>
    </row>
    <row r="3705" spans="1:237" s="55" customFormat="1" ht="15">
      <c r="A3705" s="32"/>
      <c r="B3705" s="337"/>
      <c r="C3705" s="126">
        <v>1.02</v>
      </c>
      <c r="D3705" s="48" t="s">
        <v>915</v>
      </c>
      <c r="E3705" s="32" t="s">
        <v>221</v>
      </c>
      <c r="G3705" s="32"/>
      <c r="H3705" s="154">
        <f>H3686</f>
        <v>266000</v>
      </c>
      <c r="I3705" s="51">
        <f aca="true" t="shared" si="54" ref="I3705:I3717">C3705*H3705</f>
        <v>271320</v>
      </c>
      <c r="IC3705" s="32"/>
    </row>
    <row r="3706" spans="1:237" s="55" customFormat="1" ht="15">
      <c r="A3706" s="32"/>
      <c r="B3706" s="337"/>
      <c r="C3706" s="126">
        <v>0.26</v>
      </c>
      <c r="D3706" s="48" t="s">
        <v>313</v>
      </c>
      <c r="E3706" s="32" t="s">
        <v>211</v>
      </c>
      <c r="G3706" s="32"/>
      <c r="H3706" s="154">
        <f>H3687</f>
        <v>77500</v>
      </c>
      <c r="I3706" s="51">
        <f t="shared" si="54"/>
        <v>20150</v>
      </c>
      <c r="IC3706" s="32"/>
    </row>
    <row r="3707" spans="1:237" s="55" customFormat="1" ht="15">
      <c r="A3707" s="32"/>
      <c r="B3707" s="337"/>
      <c r="C3707" s="126">
        <v>0.03</v>
      </c>
      <c r="D3707" s="48" t="s">
        <v>916</v>
      </c>
      <c r="E3707" s="32" t="s">
        <v>801</v>
      </c>
      <c r="G3707" s="32"/>
      <c r="H3707" s="154">
        <f>H3688</f>
        <v>230000</v>
      </c>
      <c r="I3707" s="51">
        <f t="shared" si="54"/>
        <v>6900</v>
      </c>
      <c r="IC3707" s="32"/>
    </row>
    <row r="3708" spans="1:237" s="55" customFormat="1" ht="15">
      <c r="A3708" s="32"/>
      <c r="B3708" s="337"/>
      <c r="C3708" s="126">
        <v>1</v>
      </c>
      <c r="D3708" s="48" t="s">
        <v>50</v>
      </c>
      <c r="E3708" s="32" t="s">
        <v>222</v>
      </c>
      <c r="G3708" s="32"/>
      <c r="H3708" s="154">
        <f>H3689</f>
        <v>64100</v>
      </c>
      <c r="I3708" s="51">
        <f t="shared" si="54"/>
        <v>64100</v>
      </c>
      <c r="IC3708" s="32"/>
    </row>
    <row r="3709" spans="1:237" s="55" customFormat="1" ht="15">
      <c r="A3709" s="32"/>
      <c r="B3709" s="337"/>
      <c r="C3709" s="126"/>
      <c r="D3709" s="48"/>
      <c r="E3709" s="32"/>
      <c r="F3709" s="32"/>
      <c r="G3709" s="32"/>
      <c r="H3709" s="440" t="s">
        <v>1115</v>
      </c>
      <c r="I3709" s="139">
        <f>SUM(I3705:I3708)</f>
        <v>362470</v>
      </c>
      <c r="IC3709" s="32"/>
    </row>
    <row r="3710" spans="1:237" s="55" customFormat="1" ht="15">
      <c r="A3710" s="32"/>
      <c r="B3710" s="337"/>
      <c r="C3710" s="437" t="s">
        <v>1116</v>
      </c>
      <c r="D3710" s="48"/>
      <c r="E3710" s="32"/>
      <c r="F3710" s="32"/>
      <c r="G3710" s="32"/>
      <c r="H3710" s="50"/>
      <c r="I3710" s="51"/>
      <c r="IC3710" s="32"/>
    </row>
    <row r="3711" spans="1:237" s="55" customFormat="1" ht="15">
      <c r="A3711" s="32"/>
      <c r="B3711" s="337"/>
      <c r="C3711" s="126">
        <v>0.5</v>
      </c>
      <c r="D3711" s="48" t="s">
        <v>48</v>
      </c>
      <c r="E3711" s="32" t="s">
        <v>549</v>
      </c>
      <c r="G3711" s="32"/>
      <c r="H3711" s="154">
        <f>H3692</f>
        <v>36000</v>
      </c>
      <c r="I3711" s="51">
        <f t="shared" si="54"/>
        <v>18000</v>
      </c>
      <c r="IC3711" s="32"/>
    </row>
    <row r="3712" spans="1:237" s="55" customFormat="1" ht="15">
      <c r="A3712" s="32"/>
      <c r="B3712" s="337"/>
      <c r="C3712" s="126">
        <v>1.5</v>
      </c>
      <c r="D3712" s="48" t="s">
        <v>48</v>
      </c>
      <c r="E3712" s="32" t="s">
        <v>785</v>
      </c>
      <c r="G3712" s="32"/>
      <c r="H3712" s="154">
        <f>H3693</f>
        <v>51000</v>
      </c>
      <c r="I3712" s="51">
        <f t="shared" si="54"/>
        <v>76500</v>
      </c>
      <c r="IC3712" s="32"/>
    </row>
    <row r="3713" spans="1:237" s="55" customFormat="1" ht="15">
      <c r="A3713" s="32"/>
      <c r="B3713" s="337"/>
      <c r="C3713" s="126">
        <v>0.1</v>
      </c>
      <c r="D3713" s="48" t="s">
        <v>48</v>
      </c>
      <c r="E3713" s="32" t="s">
        <v>97</v>
      </c>
      <c r="G3713" s="32"/>
      <c r="H3713" s="154">
        <f>H3694</f>
        <v>54000</v>
      </c>
      <c r="I3713" s="51">
        <f t="shared" si="54"/>
        <v>5400</v>
      </c>
      <c r="IC3713" s="32"/>
    </row>
    <row r="3714" spans="1:237" s="55" customFormat="1" ht="15">
      <c r="A3714" s="32"/>
      <c r="B3714" s="337"/>
      <c r="C3714" s="126">
        <v>0.025</v>
      </c>
      <c r="D3714" s="48" t="s">
        <v>48</v>
      </c>
      <c r="E3714" s="32" t="s">
        <v>551</v>
      </c>
      <c r="G3714" s="32"/>
      <c r="H3714" s="154">
        <f>H3695</f>
        <v>48000</v>
      </c>
      <c r="I3714" s="51">
        <f t="shared" si="54"/>
        <v>1200</v>
      </c>
      <c r="IC3714" s="32"/>
    </row>
    <row r="3715" spans="1:237" s="55" customFormat="1" ht="15">
      <c r="A3715" s="32"/>
      <c r="B3715" s="337"/>
      <c r="C3715" s="126"/>
      <c r="D3715" s="48"/>
      <c r="E3715" s="32"/>
      <c r="F3715" s="32"/>
      <c r="G3715" s="32"/>
      <c r="H3715" s="440" t="s">
        <v>1117</v>
      </c>
      <c r="I3715" s="139">
        <f>SUM(I3711:I3714)</f>
        <v>101100</v>
      </c>
      <c r="IC3715" s="32"/>
    </row>
    <row r="3716" spans="1:237" s="55" customFormat="1" ht="15">
      <c r="A3716" s="32"/>
      <c r="B3716" s="337"/>
      <c r="C3716" s="437" t="s">
        <v>1118</v>
      </c>
      <c r="D3716" s="48"/>
      <c r="E3716" s="32"/>
      <c r="F3716" s="32"/>
      <c r="G3716" s="32"/>
      <c r="H3716" s="50"/>
      <c r="I3716" s="51"/>
      <c r="IC3716" s="32"/>
    </row>
    <row r="3717" spans="1:237" s="55" customFormat="1" ht="15">
      <c r="A3717" s="32"/>
      <c r="B3717" s="337"/>
      <c r="C3717" s="126">
        <v>0.032</v>
      </c>
      <c r="D3717" s="48" t="s">
        <v>50</v>
      </c>
      <c r="E3717" s="32" t="s">
        <v>49</v>
      </c>
      <c r="G3717" s="32"/>
      <c r="H3717" s="154">
        <f>H3698</f>
        <v>15100</v>
      </c>
      <c r="I3717" s="51">
        <f t="shared" si="54"/>
        <v>483.2</v>
      </c>
      <c r="IC3717" s="32"/>
    </row>
    <row r="3718" spans="1:237" s="55" customFormat="1" ht="15">
      <c r="A3718" s="32"/>
      <c r="B3718" s="337"/>
      <c r="C3718" s="126"/>
      <c r="D3718" s="48"/>
      <c r="E3718" s="32"/>
      <c r="G3718" s="32"/>
      <c r="H3718" s="440" t="s">
        <v>1119</v>
      </c>
      <c r="I3718" s="139">
        <f>SUM(I3717)</f>
        <v>483.2</v>
      </c>
      <c r="IC3718" s="32"/>
    </row>
    <row r="3719" spans="1:237" s="55" customFormat="1" ht="4.5" customHeight="1">
      <c r="A3719" s="32"/>
      <c r="B3719" s="337"/>
      <c r="C3719" s="126"/>
      <c r="D3719" s="48"/>
      <c r="E3719" s="32"/>
      <c r="G3719" s="32"/>
      <c r="H3719" s="50"/>
      <c r="I3719" s="51"/>
      <c r="IC3719" s="32"/>
    </row>
    <row r="3720" spans="1:237" s="55" customFormat="1" ht="15">
      <c r="A3720" s="32"/>
      <c r="B3720" s="337"/>
      <c r="C3720" s="126"/>
      <c r="D3720" s="48"/>
      <c r="E3720" s="32"/>
      <c r="G3720" s="32"/>
      <c r="H3720" s="440" t="s">
        <v>1120</v>
      </c>
      <c r="I3720" s="432">
        <f>ROUNDDOWN(J3720,)</f>
        <v>464053</v>
      </c>
      <c r="J3720" s="139">
        <f>SUM(I3705:I3718)/2</f>
        <v>464053.19999999995</v>
      </c>
      <c r="IC3720" s="32"/>
    </row>
    <row r="3721" spans="1:237" s="55" customFormat="1" ht="6" customHeight="1">
      <c r="A3721" s="32"/>
      <c r="B3721" s="337"/>
      <c r="C3721" s="126"/>
      <c r="D3721" s="48"/>
      <c r="E3721" s="32"/>
      <c r="F3721" s="32"/>
      <c r="G3721" s="32"/>
      <c r="H3721" s="50"/>
      <c r="I3721" s="51"/>
      <c r="IC3721" s="32"/>
    </row>
    <row r="3722" spans="2:237" s="55" customFormat="1" ht="15">
      <c r="B3722" s="337" t="s">
        <v>505</v>
      </c>
      <c r="C3722" s="126"/>
      <c r="D3722" s="48"/>
      <c r="E3722" s="44" t="s">
        <v>224</v>
      </c>
      <c r="F3722" s="51"/>
      <c r="G3722" s="32"/>
      <c r="H3722" s="50"/>
      <c r="IC3722" s="32"/>
    </row>
    <row r="3723" spans="2:237" s="55" customFormat="1" ht="15">
      <c r="B3723" s="337"/>
      <c r="C3723" s="362" t="s">
        <v>1404</v>
      </c>
      <c r="D3723" s="48"/>
      <c r="E3723" s="32"/>
      <c r="F3723" s="51"/>
      <c r="G3723" s="32"/>
      <c r="H3723" s="50"/>
      <c r="IC3723" s="32"/>
    </row>
    <row r="3724" spans="1:237" s="55" customFormat="1" ht="15">
      <c r="A3724" s="32"/>
      <c r="B3724" s="337"/>
      <c r="C3724" s="126">
        <v>1.08</v>
      </c>
      <c r="D3724" s="48" t="s">
        <v>915</v>
      </c>
      <c r="E3724" s="32" t="s">
        <v>743</v>
      </c>
      <c r="G3724" s="32"/>
      <c r="H3724" s="154">
        <f>'daftar harga bahan'!F234</f>
        <v>507000</v>
      </c>
      <c r="I3724" s="51">
        <f aca="true" t="shared" si="55" ref="I3724:I3736">C3724*H3724</f>
        <v>547560</v>
      </c>
      <c r="IC3724" s="32"/>
    </row>
    <row r="3725" spans="1:237" s="55" customFormat="1" ht="15">
      <c r="A3725" s="32"/>
      <c r="B3725" s="337"/>
      <c r="C3725" s="126">
        <v>0.26</v>
      </c>
      <c r="D3725" s="48" t="s">
        <v>313</v>
      </c>
      <c r="E3725" s="32" t="s">
        <v>211</v>
      </c>
      <c r="G3725" s="32"/>
      <c r="H3725" s="154">
        <f>H3706</f>
        <v>77500</v>
      </c>
      <c r="I3725" s="51">
        <f t="shared" si="55"/>
        <v>20150</v>
      </c>
      <c r="IC3725" s="32"/>
    </row>
    <row r="3726" spans="1:237" s="55" customFormat="1" ht="15">
      <c r="A3726" s="32"/>
      <c r="B3726" s="337"/>
      <c r="C3726" s="126">
        <v>0.03</v>
      </c>
      <c r="D3726" s="48" t="s">
        <v>916</v>
      </c>
      <c r="E3726" s="32" t="s">
        <v>801</v>
      </c>
      <c r="G3726" s="32"/>
      <c r="H3726" s="154">
        <f>H3707</f>
        <v>230000</v>
      </c>
      <c r="I3726" s="51">
        <f t="shared" si="55"/>
        <v>6900</v>
      </c>
      <c r="IC3726" s="32"/>
    </row>
    <row r="3727" spans="1:237" s="55" customFormat="1" ht="15">
      <c r="A3727" s="32"/>
      <c r="B3727" s="337"/>
      <c r="C3727" s="126">
        <v>0.75</v>
      </c>
      <c r="D3727" s="48" t="s">
        <v>50</v>
      </c>
      <c r="E3727" s="32" t="s">
        <v>222</v>
      </c>
      <c r="G3727" s="32"/>
      <c r="H3727" s="154">
        <f>H3708</f>
        <v>64100</v>
      </c>
      <c r="I3727" s="51">
        <f t="shared" si="55"/>
        <v>48075</v>
      </c>
      <c r="IC3727" s="32"/>
    </row>
    <row r="3728" spans="1:237" s="55" customFormat="1" ht="15">
      <c r="A3728" s="32"/>
      <c r="B3728" s="337"/>
      <c r="C3728" s="126"/>
      <c r="D3728" s="48"/>
      <c r="E3728" s="32"/>
      <c r="F3728" s="32"/>
      <c r="G3728" s="32"/>
      <c r="H3728" s="440" t="s">
        <v>1115</v>
      </c>
      <c r="I3728" s="139">
        <f>SUM(I3724:I3727)</f>
        <v>622685</v>
      </c>
      <c r="IC3728" s="32"/>
    </row>
    <row r="3729" spans="1:237" s="55" customFormat="1" ht="15">
      <c r="A3729" s="32"/>
      <c r="B3729" s="337"/>
      <c r="C3729" s="437" t="s">
        <v>1116</v>
      </c>
      <c r="D3729" s="48"/>
      <c r="E3729" s="32"/>
      <c r="F3729" s="32"/>
      <c r="G3729" s="32"/>
      <c r="H3729" s="50"/>
      <c r="I3729" s="51"/>
      <c r="IC3729" s="32"/>
    </row>
    <row r="3730" spans="1:237" s="55" customFormat="1" ht="15">
      <c r="A3730" s="32"/>
      <c r="B3730" s="337"/>
      <c r="C3730" s="126">
        <v>0.25</v>
      </c>
      <c r="D3730" s="48" t="s">
        <v>48</v>
      </c>
      <c r="E3730" s="32" t="s">
        <v>549</v>
      </c>
      <c r="G3730" s="32"/>
      <c r="H3730" s="154">
        <f>H3711</f>
        <v>36000</v>
      </c>
      <c r="I3730" s="51">
        <f t="shared" si="55"/>
        <v>9000</v>
      </c>
      <c r="IC3730" s="32"/>
    </row>
    <row r="3731" spans="1:237" s="55" customFormat="1" ht="15">
      <c r="A3731" s="32"/>
      <c r="B3731" s="337"/>
      <c r="C3731" s="126">
        <v>0.6</v>
      </c>
      <c r="D3731" s="48" t="s">
        <v>48</v>
      </c>
      <c r="E3731" s="32" t="s">
        <v>785</v>
      </c>
      <c r="G3731" s="32"/>
      <c r="H3731" s="154">
        <f>H3712</f>
        <v>51000</v>
      </c>
      <c r="I3731" s="51">
        <f t="shared" si="55"/>
        <v>30600</v>
      </c>
      <c r="IC3731" s="32"/>
    </row>
    <row r="3732" spans="1:237" s="55" customFormat="1" ht="15">
      <c r="A3732" s="32"/>
      <c r="B3732" s="337"/>
      <c r="C3732" s="126">
        <v>0.05</v>
      </c>
      <c r="D3732" s="48" t="s">
        <v>48</v>
      </c>
      <c r="E3732" s="32" t="s">
        <v>97</v>
      </c>
      <c r="G3732" s="32"/>
      <c r="H3732" s="154">
        <f>H3713</f>
        <v>54000</v>
      </c>
      <c r="I3732" s="51">
        <f t="shared" si="55"/>
        <v>2700</v>
      </c>
      <c r="IC3732" s="32"/>
    </row>
    <row r="3733" spans="1:237" s="55" customFormat="1" ht="15">
      <c r="A3733" s="32"/>
      <c r="B3733" s="337"/>
      <c r="C3733" s="126">
        <v>0.025</v>
      </c>
      <c r="D3733" s="48" t="s">
        <v>48</v>
      </c>
      <c r="E3733" s="32" t="s">
        <v>551</v>
      </c>
      <c r="G3733" s="32"/>
      <c r="H3733" s="154">
        <f>H3714</f>
        <v>48000</v>
      </c>
      <c r="I3733" s="51">
        <f t="shared" si="55"/>
        <v>1200</v>
      </c>
      <c r="IC3733" s="32"/>
    </row>
    <row r="3734" spans="1:237" s="55" customFormat="1" ht="15">
      <c r="A3734" s="32"/>
      <c r="B3734" s="337"/>
      <c r="C3734" s="126"/>
      <c r="D3734" s="48"/>
      <c r="E3734" s="32"/>
      <c r="F3734" s="32"/>
      <c r="G3734" s="32"/>
      <c r="H3734" s="440" t="s">
        <v>1117</v>
      </c>
      <c r="I3734" s="139">
        <f>SUM(I3730:I3733)</f>
        <v>43500</v>
      </c>
      <c r="IC3734" s="32"/>
    </row>
    <row r="3735" spans="1:237" s="55" customFormat="1" ht="15">
      <c r="A3735" s="32"/>
      <c r="B3735" s="337"/>
      <c r="C3735" s="437" t="s">
        <v>1118</v>
      </c>
      <c r="D3735" s="48"/>
      <c r="E3735" s="32"/>
      <c r="F3735" s="32"/>
      <c r="G3735" s="32"/>
      <c r="H3735" s="50"/>
      <c r="I3735" s="51"/>
      <c r="IC3735" s="32"/>
    </row>
    <row r="3736" spans="1:237" s="55" customFormat="1" ht="15">
      <c r="A3736" s="32"/>
      <c r="B3736" s="337"/>
      <c r="C3736" s="126">
        <v>0.024</v>
      </c>
      <c r="D3736" s="48" t="s">
        <v>50</v>
      </c>
      <c r="E3736" s="32" t="s">
        <v>49</v>
      </c>
      <c r="G3736" s="32"/>
      <c r="H3736" s="154">
        <f>H3717</f>
        <v>15100</v>
      </c>
      <c r="I3736" s="51">
        <f t="shared" si="55"/>
        <v>362.40000000000003</v>
      </c>
      <c r="IC3736" s="32"/>
    </row>
    <row r="3737" spans="1:237" s="55" customFormat="1" ht="15">
      <c r="A3737" s="32"/>
      <c r="B3737" s="337"/>
      <c r="C3737" s="126"/>
      <c r="D3737" s="48"/>
      <c r="E3737" s="32"/>
      <c r="G3737" s="32"/>
      <c r="H3737" s="440" t="s">
        <v>1119</v>
      </c>
      <c r="I3737" s="139">
        <f>SUM(I3736)</f>
        <v>362.40000000000003</v>
      </c>
      <c r="IC3737" s="32"/>
    </row>
    <row r="3738" spans="1:237" s="55" customFormat="1" ht="4.5" customHeight="1">
      <c r="A3738" s="32"/>
      <c r="B3738" s="337"/>
      <c r="C3738" s="126"/>
      <c r="D3738" s="48"/>
      <c r="E3738" s="32"/>
      <c r="G3738" s="32"/>
      <c r="H3738" s="50"/>
      <c r="I3738" s="51"/>
      <c r="IC3738" s="32"/>
    </row>
    <row r="3739" spans="1:237" s="55" customFormat="1" ht="15">
      <c r="A3739" s="32"/>
      <c r="B3739" s="337"/>
      <c r="C3739" s="126"/>
      <c r="D3739" s="48"/>
      <c r="E3739" s="32"/>
      <c r="G3739" s="32"/>
      <c r="H3739" s="440" t="s">
        <v>1120</v>
      </c>
      <c r="I3739" s="432">
        <f>ROUNDDOWN(J3739,)</f>
        <v>666547</v>
      </c>
      <c r="J3739" s="139">
        <f>SUM(I3724:I3737)/2</f>
        <v>666547.3999999999</v>
      </c>
      <c r="IC3739" s="32"/>
    </row>
    <row r="3740" spans="2:9" s="32" customFormat="1" ht="6" customHeight="1">
      <c r="B3740" s="337"/>
      <c r="C3740" s="126"/>
      <c r="D3740" s="48"/>
      <c r="I3740" s="51"/>
    </row>
    <row r="3741" spans="2:9" s="32" customFormat="1" ht="15">
      <c r="B3741" s="337" t="s">
        <v>506</v>
      </c>
      <c r="C3741" s="126"/>
      <c r="D3741" s="48"/>
      <c r="E3741" s="44" t="s">
        <v>225</v>
      </c>
      <c r="I3741" s="55"/>
    </row>
    <row r="3742" spans="2:9" s="32" customFormat="1" ht="15">
      <c r="B3742" s="337"/>
      <c r="C3742" s="362" t="s">
        <v>1404</v>
      </c>
      <c r="D3742" s="48"/>
      <c r="I3742" s="49"/>
    </row>
    <row r="3743" spans="2:9" s="32" customFormat="1" ht="15">
      <c r="B3743" s="337"/>
      <c r="C3743" s="126">
        <v>1.08</v>
      </c>
      <c r="D3743" s="48" t="s">
        <v>915</v>
      </c>
      <c r="E3743" s="32" t="s">
        <v>743</v>
      </c>
      <c r="H3743" s="154">
        <f>H3724</f>
        <v>507000</v>
      </c>
      <c r="I3743" s="51">
        <f aca="true" t="shared" si="56" ref="I3743:I3755">C3743*H3743</f>
        <v>547560</v>
      </c>
    </row>
    <row r="3744" spans="2:9" s="32" customFormat="1" ht="15">
      <c r="B3744" s="337"/>
      <c r="C3744" s="126">
        <v>0.26</v>
      </c>
      <c r="D3744" s="48" t="s">
        <v>313</v>
      </c>
      <c r="E3744" s="32" t="s">
        <v>211</v>
      </c>
      <c r="H3744" s="154">
        <f>H3725</f>
        <v>77500</v>
      </c>
      <c r="I3744" s="51">
        <f t="shared" si="56"/>
        <v>20150</v>
      </c>
    </row>
    <row r="3745" spans="2:9" s="32" customFormat="1" ht="15">
      <c r="B3745" s="337"/>
      <c r="C3745" s="126">
        <v>0.03</v>
      </c>
      <c r="D3745" s="48" t="s">
        <v>916</v>
      </c>
      <c r="E3745" s="32" t="s">
        <v>801</v>
      </c>
      <c r="H3745" s="154">
        <f>H3726</f>
        <v>230000</v>
      </c>
      <c r="I3745" s="51">
        <f t="shared" si="56"/>
        <v>6900</v>
      </c>
    </row>
    <row r="3746" spans="2:9" s="32" customFormat="1" ht="15">
      <c r="B3746" s="337"/>
      <c r="C3746" s="126">
        <v>0.75</v>
      </c>
      <c r="D3746" s="48" t="s">
        <v>50</v>
      </c>
      <c r="E3746" s="32" t="s">
        <v>222</v>
      </c>
      <c r="H3746" s="154">
        <f>H3727</f>
        <v>64100</v>
      </c>
      <c r="I3746" s="51">
        <f t="shared" si="56"/>
        <v>48075</v>
      </c>
    </row>
    <row r="3747" spans="2:9" s="32" customFormat="1" ht="15">
      <c r="B3747" s="337"/>
      <c r="C3747" s="126"/>
      <c r="D3747" s="48"/>
      <c r="H3747" s="440" t="s">
        <v>1115</v>
      </c>
      <c r="I3747" s="139">
        <f>SUM(I3743:I3746)</f>
        <v>622685</v>
      </c>
    </row>
    <row r="3748" spans="2:9" s="32" customFormat="1" ht="15">
      <c r="B3748" s="337"/>
      <c r="C3748" s="437" t="s">
        <v>1116</v>
      </c>
      <c r="D3748" s="48"/>
      <c r="H3748" s="50"/>
      <c r="I3748" s="51"/>
    </row>
    <row r="3749" spans="2:9" s="32" customFormat="1" ht="15">
      <c r="B3749" s="337"/>
      <c r="C3749" s="126">
        <v>0.25</v>
      </c>
      <c r="D3749" s="48" t="s">
        <v>48</v>
      </c>
      <c r="E3749" s="32" t="s">
        <v>549</v>
      </c>
      <c r="H3749" s="154">
        <f>H3730</f>
        <v>36000</v>
      </c>
      <c r="I3749" s="51">
        <f t="shared" si="56"/>
        <v>9000</v>
      </c>
    </row>
    <row r="3750" spans="2:9" s="32" customFormat="1" ht="15">
      <c r="B3750" s="337"/>
      <c r="C3750" s="126">
        <v>0.7</v>
      </c>
      <c r="D3750" s="48" t="s">
        <v>48</v>
      </c>
      <c r="E3750" s="32" t="s">
        <v>785</v>
      </c>
      <c r="H3750" s="154">
        <f>H3731</f>
        <v>51000</v>
      </c>
      <c r="I3750" s="51">
        <f t="shared" si="56"/>
        <v>35700</v>
      </c>
    </row>
    <row r="3751" spans="2:9" s="32" customFormat="1" ht="15">
      <c r="B3751" s="337"/>
      <c r="C3751" s="126">
        <v>0.05</v>
      </c>
      <c r="D3751" s="48" t="s">
        <v>48</v>
      </c>
      <c r="E3751" s="32" t="s">
        <v>97</v>
      </c>
      <c r="H3751" s="154">
        <f>H3732</f>
        <v>54000</v>
      </c>
      <c r="I3751" s="51">
        <f t="shared" si="56"/>
        <v>2700</v>
      </c>
    </row>
    <row r="3752" spans="2:9" s="32" customFormat="1" ht="15">
      <c r="B3752" s="337"/>
      <c r="C3752" s="126">
        <v>0.025</v>
      </c>
      <c r="D3752" s="48" t="s">
        <v>48</v>
      </c>
      <c r="E3752" s="32" t="s">
        <v>551</v>
      </c>
      <c r="H3752" s="154">
        <f>H3733</f>
        <v>48000</v>
      </c>
      <c r="I3752" s="51">
        <f t="shared" si="56"/>
        <v>1200</v>
      </c>
    </row>
    <row r="3753" spans="2:9" s="32" customFormat="1" ht="15">
      <c r="B3753" s="337"/>
      <c r="C3753" s="126"/>
      <c r="D3753" s="48"/>
      <c r="H3753" s="440" t="s">
        <v>1117</v>
      </c>
      <c r="I3753" s="139">
        <f>SUM(I3749:I3752)</f>
        <v>48600</v>
      </c>
    </row>
    <row r="3754" spans="2:9" s="32" customFormat="1" ht="15">
      <c r="B3754" s="337"/>
      <c r="C3754" s="437" t="s">
        <v>1118</v>
      </c>
      <c r="D3754" s="48"/>
      <c r="H3754" s="50"/>
      <c r="I3754" s="51"/>
    </row>
    <row r="3755" spans="2:9" s="32" customFormat="1" ht="15">
      <c r="B3755" s="337"/>
      <c r="C3755" s="126">
        <v>0.04</v>
      </c>
      <c r="D3755" s="48" t="s">
        <v>50</v>
      </c>
      <c r="E3755" s="32" t="s">
        <v>49</v>
      </c>
      <c r="H3755" s="154">
        <f>H3736</f>
        <v>15100</v>
      </c>
      <c r="I3755" s="51">
        <f t="shared" si="56"/>
        <v>604</v>
      </c>
    </row>
    <row r="3756" spans="2:9" s="32" customFormat="1" ht="15">
      <c r="B3756" s="337"/>
      <c r="C3756" s="126"/>
      <c r="D3756" s="48"/>
      <c r="H3756" s="440" t="s">
        <v>1119</v>
      </c>
      <c r="I3756" s="139">
        <f>SUM(I3755)</f>
        <v>604</v>
      </c>
    </row>
    <row r="3757" spans="2:9" s="32" customFormat="1" ht="5.25" customHeight="1">
      <c r="B3757" s="337"/>
      <c r="C3757" s="126"/>
      <c r="D3757" s="48"/>
      <c r="H3757" s="50"/>
      <c r="I3757" s="51"/>
    </row>
    <row r="3758" spans="2:9" s="32" customFormat="1" ht="16.5" customHeight="1">
      <c r="B3758" s="337"/>
      <c r="C3758" s="126"/>
      <c r="D3758" s="48"/>
      <c r="H3758" s="440" t="s">
        <v>1120</v>
      </c>
      <c r="I3758" s="139">
        <f>SUM(I3743:I3756)/2</f>
        <v>671889</v>
      </c>
    </row>
    <row r="3759" spans="1:237" s="55" customFormat="1" ht="5.25" customHeight="1">
      <c r="A3759" s="32"/>
      <c r="B3759" s="337"/>
      <c r="C3759" s="126"/>
      <c r="D3759" s="48"/>
      <c r="E3759" s="32"/>
      <c r="F3759" s="32"/>
      <c r="G3759" s="32"/>
      <c r="H3759" s="50"/>
      <c r="I3759" s="51"/>
      <c r="IC3759" s="32"/>
    </row>
    <row r="3760" spans="2:237" s="55" customFormat="1" ht="15">
      <c r="B3760" s="337" t="s">
        <v>636</v>
      </c>
      <c r="C3760" s="126"/>
      <c r="D3760" s="48"/>
      <c r="E3760" s="44" t="s">
        <v>226</v>
      </c>
      <c r="F3760" s="51"/>
      <c r="G3760" s="32"/>
      <c r="H3760" s="50"/>
      <c r="IC3760" s="32"/>
    </row>
    <row r="3761" spans="2:237" s="55" customFormat="1" ht="15">
      <c r="B3761" s="337"/>
      <c r="C3761" s="362" t="s">
        <v>1404</v>
      </c>
      <c r="D3761" s="48"/>
      <c r="E3761" s="32"/>
      <c r="F3761" s="51"/>
      <c r="G3761" s="32"/>
      <c r="H3761" s="50"/>
      <c r="I3761" s="49"/>
      <c r="IC3761" s="32"/>
    </row>
    <row r="3762" spans="2:237" s="55" customFormat="1" ht="15">
      <c r="B3762" s="337"/>
      <c r="C3762" s="126">
        <v>1.02</v>
      </c>
      <c r="D3762" s="48" t="s">
        <v>915</v>
      </c>
      <c r="E3762" s="32" t="s">
        <v>227</v>
      </c>
      <c r="G3762" s="32"/>
      <c r="H3762" s="154">
        <f>'daftar harga bahan'!F226</f>
        <v>1519000</v>
      </c>
      <c r="I3762" s="51">
        <f aca="true" t="shared" si="57" ref="I3762:I3774">C3762*H3762</f>
        <v>1549380</v>
      </c>
      <c r="IC3762" s="32"/>
    </row>
    <row r="3763" spans="2:237" s="55" customFormat="1" ht="15">
      <c r="B3763" s="337"/>
      <c r="C3763" s="126">
        <v>0.26</v>
      </c>
      <c r="D3763" s="48" t="s">
        <v>313</v>
      </c>
      <c r="E3763" s="32" t="s">
        <v>211</v>
      </c>
      <c r="G3763" s="32"/>
      <c r="H3763" s="154">
        <f>H3744</f>
        <v>77500</v>
      </c>
      <c r="I3763" s="51">
        <f t="shared" si="57"/>
        <v>20150</v>
      </c>
      <c r="IC3763" s="32"/>
    </row>
    <row r="3764" spans="2:237" s="55" customFormat="1" ht="15">
      <c r="B3764" s="337"/>
      <c r="C3764" s="126">
        <v>0.03</v>
      </c>
      <c r="D3764" s="48" t="s">
        <v>916</v>
      </c>
      <c r="E3764" s="32" t="s">
        <v>801</v>
      </c>
      <c r="G3764" s="32"/>
      <c r="H3764" s="154">
        <f>H3745</f>
        <v>230000</v>
      </c>
      <c r="I3764" s="51">
        <f t="shared" si="57"/>
        <v>6900</v>
      </c>
      <c r="IC3764" s="32"/>
    </row>
    <row r="3765" spans="2:237" s="55" customFormat="1" ht="15">
      <c r="B3765" s="337"/>
      <c r="C3765" s="126">
        <v>1</v>
      </c>
      <c r="D3765" s="48" t="s">
        <v>50</v>
      </c>
      <c r="E3765" s="32" t="s">
        <v>222</v>
      </c>
      <c r="G3765" s="32"/>
      <c r="H3765" s="154">
        <f>H3746</f>
        <v>64100</v>
      </c>
      <c r="I3765" s="51">
        <f t="shared" si="57"/>
        <v>64100</v>
      </c>
      <c r="IC3765" s="32"/>
    </row>
    <row r="3766" spans="2:237" s="55" customFormat="1" ht="15">
      <c r="B3766" s="337"/>
      <c r="C3766" s="126"/>
      <c r="D3766" s="48"/>
      <c r="E3766" s="32"/>
      <c r="F3766" s="32"/>
      <c r="G3766" s="32"/>
      <c r="H3766" s="440" t="s">
        <v>1115</v>
      </c>
      <c r="I3766" s="139">
        <f>SUM(I3762:I3765)</f>
        <v>1640530</v>
      </c>
      <c r="IC3766" s="32"/>
    </row>
    <row r="3767" spans="2:237" s="55" customFormat="1" ht="15">
      <c r="B3767" s="337"/>
      <c r="C3767" s="437" t="s">
        <v>1116</v>
      </c>
      <c r="D3767" s="48"/>
      <c r="E3767" s="32"/>
      <c r="F3767" s="32"/>
      <c r="G3767" s="32"/>
      <c r="H3767" s="50"/>
      <c r="I3767" s="51"/>
      <c r="IC3767" s="32"/>
    </row>
    <row r="3768" spans="2:237" s="55" customFormat="1" ht="15">
      <c r="B3768" s="337"/>
      <c r="C3768" s="126">
        <v>0.5</v>
      </c>
      <c r="D3768" s="48" t="s">
        <v>48</v>
      </c>
      <c r="E3768" s="32" t="s">
        <v>549</v>
      </c>
      <c r="G3768" s="32"/>
      <c r="H3768" s="154">
        <f>H3749</f>
        <v>36000</v>
      </c>
      <c r="I3768" s="51">
        <f t="shared" si="57"/>
        <v>18000</v>
      </c>
      <c r="IC3768" s="32"/>
    </row>
    <row r="3769" spans="2:237" s="55" customFormat="1" ht="15">
      <c r="B3769" s="337"/>
      <c r="C3769" s="126">
        <v>1.5</v>
      </c>
      <c r="D3769" s="48" t="s">
        <v>48</v>
      </c>
      <c r="E3769" s="32" t="s">
        <v>785</v>
      </c>
      <c r="G3769" s="32"/>
      <c r="H3769" s="154">
        <f>H3750</f>
        <v>51000</v>
      </c>
      <c r="I3769" s="51">
        <f t="shared" si="57"/>
        <v>76500</v>
      </c>
      <c r="IC3769" s="32"/>
    </row>
    <row r="3770" spans="2:237" s="55" customFormat="1" ht="15">
      <c r="B3770" s="337"/>
      <c r="C3770" s="126">
        <v>0.1</v>
      </c>
      <c r="D3770" s="48" t="s">
        <v>48</v>
      </c>
      <c r="E3770" s="32" t="s">
        <v>97</v>
      </c>
      <c r="G3770" s="32"/>
      <c r="H3770" s="154">
        <f>H3751</f>
        <v>54000</v>
      </c>
      <c r="I3770" s="51">
        <f t="shared" si="57"/>
        <v>5400</v>
      </c>
      <c r="IC3770" s="32"/>
    </row>
    <row r="3771" spans="2:237" s="55" customFormat="1" ht="15">
      <c r="B3771" s="337"/>
      <c r="C3771" s="126">
        <v>0.025</v>
      </c>
      <c r="D3771" s="48" t="s">
        <v>48</v>
      </c>
      <c r="E3771" s="32" t="s">
        <v>551</v>
      </c>
      <c r="G3771" s="32"/>
      <c r="H3771" s="154">
        <f>H3752</f>
        <v>48000</v>
      </c>
      <c r="I3771" s="51">
        <f t="shared" si="57"/>
        <v>1200</v>
      </c>
      <c r="IC3771" s="32"/>
    </row>
    <row r="3772" spans="2:237" s="55" customFormat="1" ht="15">
      <c r="B3772" s="337"/>
      <c r="C3772" s="126"/>
      <c r="D3772" s="48"/>
      <c r="E3772" s="32"/>
      <c r="F3772" s="32"/>
      <c r="G3772" s="32"/>
      <c r="H3772" s="440" t="s">
        <v>1117</v>
      </c>
      <c r="I3772" s="139">
        <f>SUM(I3768:I3771)</f>
        <v>101100</v>
      </c>
      <c r="IC3772" s="32"/>
    </row>
    <row r="3773" spans="2:237" s="55" customFormat="1" ht="15">
      <c r="B3773" s="337"/>
      <c r="C3773" s="437" t="s">
        <v>1118</v>
      </c>
      <c r="D3773" s="48"/>
      <c r="E3773" s="32"/>
      <c r="F3773" s="32"/>
      <c r="G3773" s="32"/>
      <c r="H3773" s="50"/>
      <c r="I3773" s="51"/>
      <c r="IC3773" s="32"/>
    </row>
    <row r="3774" spans="2:237" s="55" customFormat="1" ht="15">
      <c r="B3774" s="337"/>
      <c r="C3774" s="126">
        <v>0.032</v>
      </c>
      <c r="D3774" s="48" t="s">
        <v>50</v>
      </c>
      <c r="E3774" s="32" t="s">
        <v>49</v>
      </c>
      <c r="G3774" s="32"/>
      <c r="H3774" s="154">
        <f>H3755</f>
        <v>15100</v>
      </c>
      <c r="I3774" s="51">
        <f t="shared" si="57"/>
        <v>483.2</v>
      </c>
      <c r="IC3774" s="32"/>
    </row>
    <row r="3775" spans="2:237" s="55" customFormat="1" ht="15">
      <c r="B3775" s="337"/>
      <c r="C3775" s="126"/>
      <c r="D3775" s="48"/>
      <c r="E3775" s="32"/>
      <c r="G3775" s="32"/>
      <c r="H3775" s="440" t="s">
        <v>1119</v>
      </c>
      <c r="I3775" s="139">
        <f>SUM(I3774)</f>
        <v>483.2</v>
      </c>
      <c r="IC3775" s="32"/>
    </row>
    <row r="3776" spans="2:237" s="55" customFormat="1" ht="3.75" customHeight="1">
      <c r="B3776" s="337"/>
      <c r="C3776" s="126"/>
      <c r="D3776" s="48"/>
      <c r="E3776" s="32"/>
      <c r="G3776" s="32"/>
      <c r="H3776" s="50"/>
      <c r="I3776" s="51"/>
      <c r="IC3776" s="32"/>
    </row>
    <row r="3777" spans="2:237" s="55" customFormat="1" ht="15">
      <c r="B3777" s="337"/>
      <c r="C3777" s="126"/>
      <c r="D3777" s="48"/>
      <c r="E3777" s="32"/>
      <c r="G3777" s="32"/>
      <c r="H3777" s="440" t="s">
        <v>1120</v>
      </c>
      <c r="I3777" s="432">
        <f>ROUNDDOWN(J3777,)</f>
        <v>1742113</v>
      </c>
      <c r="J3777" s="139">
        <f>SUM(I3762:I3775)/2</f>
        <v>1742113.2000000002</v>
      </c>
      <c r="IC3777" s="32"/>
    </row>
    <row r="3778" spans="2:237" s="55" customFormat="1" ht="4.5" customHeight="1">
      <c r="B3778" s="337"/>
      <c r="C3778" s="126"/>
      <c r="D3778" s="48"/>
      <c r="E3778" s="32"/>
      <c r="G3778" s="32"/>
      <c r="H3778" s="32"/>
      <c r="I3778" s="51"/>
      <c r="IC3778" s="32"/>
    </row>
    <row r="3779" spans="2:237" s="55" customFormat="1" ht="15">
      <c r="B3779" s="337" t="s">
        <v>637</v>
      </c>
      <c r="C3779" s="126"/>
      <c r="D3779" s="48"/>
      <c r="E3779" s="44" t="s">
        <v>228</v>
      </c>
      <c r="G3779" s="32"/>
      <c r="H3779" s="32"/>
      <c r="IC3779" s="32"/>
    </row>
    <row r="3780" spans="2:237" s="55" customFormat="1" ht="15">
      <c r="B3780" s="337"/>
      <c r="C3780" s="362" t="s">
        <v>1404</v>
      </c>
      <c r="D3780" s="48"/>
      <c r="E3780" s="32"/>
      <c r="G3780" s="32"/>
      <c r="H3780" s="32"/>
      <c r="I3780" s="49"/>
      <c r="IC3780" s="32"/>
    </row>
    <row r="3781" spans="1:237" s="55" customFormat="1" ht="15">
      <c r="A3781" s="32"/>
      <c r="B3781" s="337"/>
      <c r="C3781" s="126">
        <v>1.02</v>
      </c>
      <c r="D3781" s="48" t="s">
        <v>915</v>
      </c>
      <c r="E3781" s="32" t="s">
        <v>227</v>
      </c>
      <c r="G3781" s="32"/>
      <c r="H3781" s="154">
        <f>H3762</f>
        <v>1519000</v>
      </c>
      <c r="I3781" s="51">
        <f aca="true" t="shared" si="58" ref="I3781:I3793">C3781*H3781</f>
        <v>1549380</v>
      </c>
      <c r="IC3781" s="32"/>
    </row>
    <row r="3782" spans="1:237" s="55" customFormat="1" ht="15">
      <c r="A3782" s="32"/>
      <c r="B3782" s="337"/>
      <c r="C3782" s="126">
        <v>0.26</v>
      </c>
      <c r="D3782" s="48" t="s">
        <v>313</v>
      </c>
      <c r="E3782" s="32" t="s">
        <v>211</v>
      </c>
      <c r="G3782" s="32"/>
      <c r="H3782" s="154">
        <f>H3763</f>
        <v>77500</v>
      </c>
      <c r="I3782" s="51">
        <f t="shared" si="58"/>
        <v>20150</v>
      </c>
      <c r="IC3782" s="32"/>
    </row>
    <row r="3783" spans="1:237" s="55" customFormat="1" ht="15">
      <c r="A3783" s="32"/>
      <c r="B3783" s="337"/>
      <c r="C3783" s="126">
        <v>0.03</v>
      </c>
      <c r="D3783" s="48" t="s">
        <v>916</v>
      </c>
      <c r="E3783" s="32" t="s">
        <v>801</v>
      </c>
      <c r="G3783" s="32"/>
      <c r="H3783" s="154">
        <f>H3764</f>
        <v>230000</v>
      </c>
      <c r="I3783" s="51">
        <f t="shared" si="58"/>
        <v>6900</v>
      </c>
      <c r="IC3783" s="32"/>
    </row>
    <row r="3784" spans="1:237" s="55" customFormat="1" ht="15">
      <c r="A3784" s="32"/>
      <c r="B3784" s="337"/>
      <c r="C3784" s="126">
        <v>1</v>
      </c>
      <c r="D3784" s="48" t="s">
        <v>50</v>
      </c>
      <c r="E3784" s="32" t="s">
        <v>222</v>
      </c>
      <c r="G3784" s="32"/>
      <c r="H3784" s="154">
        <f>H3765</f>
        <v>64100</v>
      </c>
      <c r="I3784" s="51">
        <f t="shared" si="58"/>
        <v>64100</v>
      </c>
      <c r="IC3784" s="32"/>
    </row>
    <row r="3785" spans="1:237" s="55" customFormat="1" ht="15">
      <c r="A3785" s="32"/>
      <c r="B3785" s="337"/>
      <c r="C3785" s="126"/>
      <c r="D3785" s="48"/>
      <c r="E3785" s="32"/>
      <c r="F3785" s="32"/>
      <c r="G3785" s="32"/>
      <c r="H3785" s="440" t="s">
        <v>1115</v>
      </c>
      <c r="I3785" s="139">
        <f>SUM(I3781:I3784)</f>
        <v>1640530</v>
      </c>
      <c r="IC3785" s="32"/>
    </row>
    <row r="3786" spans="1:237" s="55" customFormat="1" ht="15">
      <c r="A3786" s="32"/>
      <c r="B3786" s="337"/>
      <c r="C3786" s="437" t="s">
        <v>1116</v>
      </c>
      <c r="D3786" s="48"/>
      <c r="E3786" s="32"/>
      <c r="F3786" s="32"/>
      <c r="G3786" s="32"/>
      <c r="H3786" s="50"/>
      <c r="I3786" s="51"/>
      <c r="IC3786" s="32"/>
    </row>
    <row r="3787" spans="1:237" s="55" customFormat="1" ht="15">
      <c r="A3787" s="32"/>
      <c r="B3787" s="337"/>
      <c r="C3787" s="126">
        <v>1</v>
      </c>
      <c r="D3787" s="48" t="s">
        <v>48</v>
      </c>
      <c r="E3787" s="32" t="s">
        <v>549</v>
      </c>
      <c r="G3787" s="32"/>
      <c r="H3787" s="154">
        <f>H3768</f>
        <v>36000</v>
      </c>
      <c r="I3787" s="51">
        <f t="shared" si="58"/>
        <v>36000</v>
      </c>
      <c r="IC3787" s="32"/>
    </row>
    <row r="3788" spans="1:237" s="55" customFormat="1" ht="15">
      <c r="A3788" s="32"/>
      <c r="B3788" s="337"/>
      <c r="C3788" s="126">
        <v>3</v>
      </c>
      <c r="D3788" s="48" t="s">
        <v>48</v>
      </c>
      <c r="E3788" s="32" t="s">
        <v>785</v>
      </c>
      <c r="G3788" s="32"/>
      <c r="H3788" s="154">
        <f>H3769</f>
        <v>51000</v>
      </c>
      <c r="I3788" s="51">
        <f t="shared" si="58"/>
        <v>153000</v>
      </c>
      <c r="IC3788" s="32"/>
    </row>
    <row r="3789" spans="1:237" s="55" customFormat="1" ht="15">
      <c r="A3789" s="32"/>
      <c r="B3789" s="337"/>
      <c r="C3789" s="126">
        <v>0.2</v>
      </c>
      <c r="D3789" s="48" t="s">
        <v>48</v>
      </c>
      <c r="E3789" s="32" t="s">
        <v>97</v>
      </c>
      <c r="G3789" s="32"/>
      <c r="H3789" s="154">
        <f>H3770</f>
        <v>54000</v>
      </c>
      <c r="I3789" s="51">
        <f t="shared" si="58"/>
        <v>10800</v>
      </c>
      <c r="IC3789" s="32"/>
    </row>
    <row r="3790" spans="1:237" s="55" customFormat="1" ht="15">
      <c r="A3790" s="32"/>
      <c r="B3790" s="337"/>
      <c r="C3790" s="126">
        <v>0.025</v>
      </c>
      <c r="D3790" s="48" t="s">
        <v>48</v>
      </c>
      <c r="E3790" s="32" t="s">
        <v>551</v>
      </c>
      <c r="G3790" s="32"/>
      <c r="H3790" s="154">
        <f>H3771</f>
        <v>48000</v>
      </c>
      <c r="I3790" s="51">
        <f t="shared" si="58"/>
        <v>1200</v>
      </c>
      <c r="IC3790" s="32"/>
    </row>
    <row r="3791" spans="1:237" s="55" customFormat="1" ht="15">
      <c r="A3791" s="32"/>
      <c r="B3791" s="337"/>
      <c r="C3791" s="126"/>
      <c r="D3791" s="48"/>
      <c r="E3791" s="32"/>
      <c r="F3791" s="32"/>
      <c r="G3791" s="32"/>
      <c r="H3791" s="440" t="s">
        <v>1117</v>
      </c>
      <c r="I3791" s="139">
        <f>SUM(I3787:I3790)</f>
        <v>201000</v>
      </c>
      <c r="IC3791" s="32"/>
    </row>
    <row r="3792" spans="1:237" s="55" customFormat="1" ht="15">
      <c r="A3792" s="32"/>
      <c r="B3792" s="337"/>
      <c r="C3792" s="437" t="s">
        <v>1118</v>
      </c>
      <c r="D3792" s="48"/>
      <c r="E3792" s="32"/>
      <c r="F3792" s="32"/>
      <c r="G3792" s="32"/>
      <c r="H3792" s="50"/>
      <c r="I3792" s="51"/>
      <c r="IC3792" s="32"/>
    </row>
    <row r="3793" spans="1:237" s="55" customFormat="1" ht="15">
      <c r="A3793" s="32"/>
      <c r="B3793" s="337"/>
      <c r="C3793" s="126">
        <v>0.48</v>
      </c>
      <c r="D3793" s="48" t="s">
        <v>50</v>
      </c>
      <c r="E3793" s="32" t="s">
        <v>49</v>
      </c>
      <c r="G3793" s="32"/>
      <c r="H3793" s="154">
        <f>H3774</f>
        <v>15100</v>
      </c>
      <c r="I3793" s="51">
        <f t="shared" si="58"/>
        <v>7248</v>
      </c>
      <c r="IC3793" s="32"/>
    </row>
    <row r="3794" spans="1:237" s="55" customFormat="1" ht="15">
      <c r="A3794" s="32"/>
      <c r="B3794" s="337"/>
      <c r="C3794" s="126"/>
      <c r="D3794" s="32"/>
      <c r="E3794" s="32"/>
      <c r="G3794" s="32"/>
      <c r="H3794" s="440" t="s">
        <v>1119</v>
      </c>
      <c r="I3794" s="139">
        <f>SUM(I3793)</f>
        <v>7248</v>
      </c>
      <c r="IC3794" s="32"/>
    </row>
    <row r="3795" spans="1:237" s="55" customFormat="1" ht="4.5" customHeight="1">
      <c r="A3795" s="32"/>
      <c r="B3795" s="337"/>
      <c r="C3795" s="126"/>
      <c r="D3795" s="32"/>
      <c r="E3795" s="32"/>
      <c r="G3795" s="32"/>
      <c r="H3795" s="50"/>
      <c r="I3795" s="51"/>
      <c r="IC3795" s="32"/>
    </row>
    <row r="3796" spans="1:237" s="55" customFormat="1" ht="15">
      <c r="A3796" s="32"/>
      <c r="B3796" s="337"/>
      <c r="C3796" s="126"/>
      <c r="D3796" s="32"/>
      <c r="E3796" s="32"/>
      <c r="G3796" s="32"/>
      <c r="H3796" s="440" t="s">
        <v>1120</v>
      </c>
      <c r="I3796" s="139">
        <f>SUM(I3781:I3794)/2</f>
        <v>1848778</v>
      </c>
      <c r="IC3796" s="32"/>
    </row>
    <row r="3797" spans="1:237" s="55" customFormat="1" ht="4.5" customHeight="1">
      <c r="A3797" s="32"/>
      <c r="B3797" s="416"/>
      <c r="C3797" s="151"/>
      <c r="IC3797" s="32"/>
    </row>
    <row r="3798" spans="1:237" s="339" customFormat="1" ht="15">
      <c r="A3798" s="337" t="s">
        <v>569</v>
      </c>
      <c r="B3798" s="337" t="s">
        <v>507</v>
      </c>
      <c r="C3798" s="360"/>
      <c r="D3798" s="138"/>
      <c r="E3798" s="138" t="s">
        <v>805</v>
      </c>
      <c r="F3798" s="138"/>
      <c r="G3798" s="138"/>
      <c r="H3798" s="338"/>
      <c r="I3798" s="138"/>
      <c r="IC3798" s="312"/>
    </row>
    <row r="3799" spans="1:10" ht="15">
      <c r="A3799" s="32"/>
      <c r="B3799" s="337"/>
      <c r="C3799" s="150"/>
      <c r="D3799" s="32"/>
      <c r="E3799" s="32"/>
      <c r="F3799" s="32"/>
      <c r="G3799" s="32"/>
      <c r="H3799" s="40"/>
      <c r="I3799" s="32"/>
      <c r="J3799" s="45"/>
    </row>
    <row r="3800" spans="1:10" ht="15">
      <c r="A3800" s="32"/>
      <c r="B3800" s="337" t="s">
        <v>508</v>
      </c>
      <c r="C3800" s="149"/>
      <c r="D3800" s="43"/>
      <c r="E3800" s="39" t="s">
        <v>986</v>
      </c>
      <c r="F3800" s="32"/>
      <c r="G3800" s="32"/>
      <c r="H3800" s="40"/>
      <c r="I3800" s="55"/>
      <c r="J3800" s="45"/>
    </row>
    <row r="3801" spans="1:10" ht="15">
      <c r="A3801" s="32"/>
      <c r="B3801" s="337"/>
      <c r="C3801" s="362" t="s">
        <v>1404</v>
      </c>
      <c r="D3801" s="43"/>
      <c r="E3801" s="39"/>
      <c r="F3801" s="32"/>
      <c r="G3801" s="32"/>
      <c r="H3801" s="40"/>
      <c r="I3801" s="55"/>
      <c r="J3801" s="45"/>
    </row>
    <row r="3802" spans="1:10" ht="15">
      <c r="A3802" s="32"/>
      <c r="B3802" s="337"/>
      <c r="C3802" s="126">
        <v>0.08</v>
      </c>
      <c r="D3802" s="48" t="s">
        <v>315</v>
      </c>
      <c r="E3802" s="32" t="s">
        <v>571</v>
      </c>
      <c r="F3802" s="32"/>
      <c r="G3802" s="32"/>
      <c r="H3802" s="50">
        <f>'daftar harga bahan'!F370</f>
        <v>22400</v>
      </c>
      <c r="I3802" s="51">
        <f>+C3802*H3802</f>
        <v>1792</v>
      </c>
      <c r="J3802" s="45"/>
    </row>
    <row r="3803" spans="1:10" ht="15">
      <c r="A3803" s="32"/>
      <c r="B3803" s="337"/>
      <c r="C3803" s="126">
        <v>0.02</v>
      </c>
      <c r="D3803" s="48" t="s">
        <v>315</v>
      </c>
      <c r="E3803" s="32" t="s">
        <v>572</v>
      </c>
      <c r="F3803" s="32"/>
      <c r="G3803" s="32"/>
      <c r="H3803" s="50">
        <f>+'daftar harga bahan'!F392</f>
        <v>17700</v>
      </c>
      <c r="I3803" s="51">
        <f>+C3803*H3803</f>
        <v>354</v>
      </c>
      <c r="J3803" s="45"/>
    </row>
    <row r="3804" spans="1:10" ht="15">
      <c r="A3804" s="32"/>
      <c r="B3804" s="337"/>
      <c r="C3804" s="126">
        <v>0.1</v>
      </c>
      <c r="D3804" s="48" t="s">
        <v>262</v>
      </c>
      <c r="E3804" s="32" t="s">
        <v>8</v>
      </c>
      <c r="F3804" s="32"/>
      <c r="G3804" s="32"/>
      <c r="H3804" s="50">
        <f>'daftar harga bahan'!F393</f>
        <v>3900</v>
      </c>
      <c r="I3804" s="51">
        <f>+C3804*H3804</f>
        <v>390</v>
      </c>
      <c r="J3804" s="45"/>
    </row>
    <row r="3805" spans="1:10" ht="15">
      <c r="A3805" s="32"/>
      <c r="B3805" s="337"/>
      <c r="C3805" s="126"/>
      <c r="D3805" s="48"/>
      <c r="E3805" s="32"/>
      <c r="F3805" s="32"/>
      <c r="G3805" s="32"/>
      <c r="H3805" s="440" t="s">
        <v>1115</v>
      </c>
      <c r="I3805" s="139">
        <f>SUM(I3802:I3804)</f>
        <v>2536</v>
      </c>
      <c r="J3805" s="45"/>
    </row>
    <row r="3806" spans="1:10" ht="15">
      <c r="A3806" s="32"/>
      <c r="B3806" s="337"/>
      <c r="C3806" s="437" t="s">
        <v>1116</v>
      </c>
      <c r="D3806" s="48"/>
      <c r="E3806" s="32"/>
      <c r="F3806" s="32"/>
      <c r="G3806" s="32"/>
      <c r="H3806" s="50"/>
      <c r="I3806" s="51"/>
      <c r="J3806" s="45"/>
    </row>
    <row r="3807" spans="1:10" ht="15">
      <c r="A3807" s="32"/>
      <c r="B3807" s="337"/>
      <c r="C3807" s="126">
        <v>0.04</v>
      </c>
      <c r="D3807" s="48" t="s">
        <v>547</v>
      </c>
      <c r="E3807" s="32" t="s">
        <v>549</v>
      </c>
      <c r="F3807" s="32"/>
      <c r="G3807" s="32"/>
      <c r="H3807" s="50">
        <f>H3787</f>
        <v>36000</v>
      </c>
      <c r="I3807" s="51">
        <f>+C3807*H3807</f>
        <v>1440</v>
      </c>
      <c r="J3807" s="45"/>
    </row>
    <row r="3808" spans="1:10" ht="15">
      <c r="A3808" s="32"/>
      <c r="B3808" s="337"/>
      <c r="C3808" s="126">
        <v>0.04</v>
      </c>
      <c r="D3808" s="48" t="s">
        <v>547</v>
      </c>
      <c r="E3808" s="32" t="s">
        <v>570</v>
      </c>
      <c r="F3808" s="32"/>
      <c r="G3808" s="32"/>
      <c r="H3808" s="50">
        <f>'Daft.Upah'!F15</f>
        <v>51000</v>
      </c>
      <c r="I3808" s="51">
        <f>+C3808*H3808</f>
        <v>2040</v>
      </c>
      <c r="J3808" s="45"/>
    </row>
    <row r="3809" spans="1:10" ht="15">
      <c r="A3809" s="32"/>
      <c r="B3809" s="337"/>
      <c r="C3809" s="126">
        <v>0.004</v>
      </c>
      <c r="D3809" s="48" t="s">
        <v>547</v>
      </c>
      <c r="E3809" s="32" t="s">
        <v>550</v>
      </c>
      <c r="F3809" s="32"/>
      <c r="G3809" s="32"/>
      <c r="H3809" s="50">
        <f>'Daft.Upah'!F29</f>
        <v>54000</v>
      </c>
      <c r="I3809" s="51">
        <f>+C3809*H3809</f>
        <v>216</v>
      </c>
      <c r="J3809" s="45"/>
    </row>
    <row r="3810" spans="1:10" ht="15">
      <c r="A3810" s="32"/>
      <c r="B3810" s="337"/>
      <c r="C3810" s="126">
        <v>0.0025</v>
      </c>
      <c r="D3810" s="48" t="s">
        <v>547</v>
      </c>
      <c r="E3810" s="32" t="s">
        <v>551</v>
      </c>
      <c r="F3810" s="32"/>
      <c r="G3810" s="32"/>
      <c r="H3810" s="50">
        <f>'Daft.Upah'!F34</f>
        <v>48000</v>
      </c>
      <c r="I3810" s="51">
        <f>+C3810*H3810</f>
        <v>120</v>
      </c>
      <c r="J3810" s="45"/>
    </row>
    <row r="3811" spans="1:10" ht="15">
      <c r="A3811" s="32"/>
      <c r="B3811" s="337"/>
      <c r="C3811" s="126"/>
      <c r="D3811" s="48"/>
      <c r="E3811" s="32"/>
      <c r="F3811" s="32"/>
      <c r="G3811" s="32"/>
      <c r="H3811" s="440" t="s">
        <v>1117</v>
      </c>
      <c r="I3811" s="139">
        <f>SUM(I3807:I3810)</f>
        <v>3816</v>
      </c>
      <c r="J3811" s="45"/>
    </row>
    <row r="3812" spans="1:10" ht="6" customHeight="1">
      <c r="A3812" s="32"/>
      <c r="B3812" s="337"/>
      <c r="C3812" s="126"/>
      <c r="D3812" s="48"/>
      <c r="E3812" s="32"/>
      <c r="F3812" s="32"/>
      <c r="G3812" s="32"/>
      <c r="H3812" s="50"/>
      <c r="I3812" s="51"/>
      <c r="J3812" s="45"/>
    </row>
    <row r="3813" spans="1:10" ht="15.75" customHeight="1">
      <c r="A3813" s="32"/>
      <c r="B3813" s="337"/>
      <c r="C3813" s="126"/>
      <c r="D3813" s="48"/>
      <c r="E3813" s="32"/>
      <c r="F3813" s="32"/>
      <c r="G3813" s="32"/>
      <c r="H3813" s="440" t="s">
        <v>1120</v>
      </c>
      <c r="I3813" s="139">
        <f>SUM(I3802:I3811)/2</f>
        <v>6352</v>
      </c>
      <c r="J3813" s="45"/>
    </row>
    <row r="3814" spans="1:10" ht="6.75" customHeight="1">
      <c r="A3814" s="32"/>
      <c r="C3814" s="152"/>
      <c r="D3814" s="45"/>
      <c r="E3814" s="45"/>
      <c r="F3814" s="45"/>
      <c r="G3814" s="45"/>
      <c r="H3814" s="45"/>
      <c r="I3814" s="45"/>
      <c r="J3814" s="45"/>
    </row>
    <row r="3815" spans="1:10" ht="15">
      <c r="A3815" s="55"/>
      <c r="B3815" s="337" t="s">
        <v>509</v>
      </c>
      <c r="C3815" s="149"/>
      <c r="D3815" s="43"/>
      <c r="E3815" s="39" t="s">
        <v>987</v>
      </c>
      <c r="F3815" s="32"/>
      <c r="G3815" s="32"/>
      <c r="H3815" s="40"/>
      <c r="I3815" s="45"/>
      <c r="J3815" s="45"/>
    </row>
    <row r="3816" spans="1:10" ht="15">
      <c r="A3816" s="55"/>
      <c r="B3816" s="337"/>
      <c r="C3816" s="362" t="s">
        <v>1404</v>
      </c>
      <c r="D3816" s="43"/>
      <c r="E3816" s="39"/>
      <c r="F3816" s="32"/>
      <c r="G3816" s="32"/>
      <c r="H3816" s="40"/>
      <c r="I3816" s="49"/>
      <c r="J3816" s="45"/>
    </row>
    <row r="3817" spans="1:10" ht="15">
      <c r="A3817" s="32"/>
      <c r="B3817" s="337"/>
      <c r="C3817" s="126">
        <v>0.15</v>
      </c>
      <c r="D3817" s="48" t="s">
        <v>315</v>
      </c>
      <c r="E3817" s="32" t="s">
        <v>574</v>
      </c>
      <c r="F3817" s="32"/>
      <c r="G3817" s="32"/>
      <c r="H3817" s="50">
        <f>'daftar harga bahan'!F365</f>
        <v>23300</v>
      </c>
      <c r="I3817" s="51">
        <f>+C3817*H3817</f>
        <v>3495</v>
      </c>
      <c r="J3817" s="45"/>
    </row>
    <row r="3818" spans="1:10" ht="15">
      <c r="A3818" s="32"/>
      <c r="B3818" s="337"/>
      <c r="C3818" s="126">
        <v>0.17</v>
      </c>
      <c r="D3818" s="48" t="s">
        <v>315</v>
      </c>
      <c r="E3818" s="32" t="s">
        <v>575</v>
      </c>
      <c r="F3818" s="32"/>
      <c r="G3818" s="32"/>
      <c r="H3818" s="50">
        <f>'daftar harga bahan'!F366</f>
        <v>48800</v>
      </c>
      <c r="I3818" s="51">
        <f>+C3818*H3818</f>
        <v>8296</v>
      </c>
      <c r="J3818" s="45"/>
    </row>
    <row r="3819" spans="1:10" ht="15">
      <c r="A3819" s="32"/>
      <c r="B3819" s="337"/>
      <c r="C3819" s="126">
        <v>0.17</v>
      </c>
      <c r="D3819" s="48" t="s">
        <v>315</v>
      </c>
      <c r="E3819" s="32" t="s">
        <v>576</v>
      </c>
      <c r="F3819" s="32"/>
      <c r="G3819" s="32"/>
      <c r="H3819" s="50">
        <f>'daftar harga bahan'!F367</f>
        <v>61700</v>
      </c>
      <c r="I3819" s="51">
        <f>+C3819*H3819</f>
        <v>10489</v>
      </c>
      <c r="J3819" s="45"/>
    </row>
    <row r="3820" spans="1:10" ht="15">
      <c r="A3820" s="32"/>
      <c r="B3820" s="337"/>
      <c r="C3820" s="126"/>
      <c r="D3820" s="48"/>
      <c r="E3820" s="32"/>
      <c r="F3820" s="32"/>
      <c r="G3820" s="32"/>
      <c r="H3820" s="440" t="s">
        <v>1115</v>
      </c>
      <c r="I3820" s="139">
        <f>SUM(I3817:I3819)</f>
        <v>22280</v>
      </c>
      <c r="J3820" s="45"/>
    </row>
    <row r="3821" spans="1:10" ht="15">
      <c r="A3821" s="32"/>
      <c r="B3821" s="337"/>
      <c r="C3821" s="437" t="s">
        <v>1116</v>
      </c>
      <c r="D3821" s="48"/>
      <c r="E3821" s="32"/>
      <c r="F3821" s="32"/>
      <c r="G3821" s="32"/>
      <c r="H3821" s="50"/>
      <c r="I3821" s="32"/>
      <c r="J3821" s="45"/>
    </row>
    <row r="3822" spans="1:10" ht="15">
      <c r="A3822" s="32"/>
      <c r="B3822" s="337"/>
      <c r="C3822" s="126">
        <v>0.07</v>
      </c>
      <c r="D3822" s="48" t="s">
        <v>547</v>
      </c>
      <c r="E3822" s="32" t="s">
        <v>549</v>
      </c>
      <c r="F3822" s="32"/>
      <c r="G3822" s="32"/>
      <c r="H3822" s="50">
        <f>H3807</f>
        <v>36000</v>
      </c>
      <c r="I3822" s="51">
        <f>+C3822*H3822</f>
        <v>2520.0000000000005</v>
      </c>
      <c r="J3822" s="45"/>
    </row>
    <row r="3823" spans="1:10" ht="15">
      <c r="A3823" s="32"/>
      <c r="B3823" s="337"/>
      <c r="C3823" s="126">
        <v>0.075</v>
      </c>
      <c r="D3823" s="48" t="s">
        <v>547</v>
      </c>
      <c r="E3823" s="32" t="s">
        <v>570</v>
      </c>
      <c r="F3823" s="32"/>
      <c r="G3823" s="32"/>
      <c r="H3823" s="50">
        <f>H3808</f>
        <v>51000</v>
      </c>
      <c r="I3823" s="51">
        <f>+C3823*H3823</f>
        <v>3825</v>
      </c>
      <c r="J3823" s="45"/>
    </row>
    <row r="3824" spans="1:10" ht="15">
      <c r="A3824" s="32"/>
      <c r="B3824" s="337"/>
      <c r="C3824" s="126">
        <v>0.0075</v>
      </c>
      <c r="D3824" s="48" t="s">
        <v>547</v>
      </c>
      <c r="E3824" s="32" t="s">
        <v>550</v>
      </c>
      <c r="F3824" s="32"/>
      <c r="G3824" s="32"/>
      <c r="H3824" s="50">
        <f>H3809</f>
        <v>54000</v>
      </c>
      <c r="I3824" s="51">
        <f>+C3824*H3824</f>
        <v>405</v>
      </c>
      <c r="J3824" s="45"/>
    </row>
    <row r="3825" spans="1:10" ht="15">
      <c r="A3825" s="32"/>
      <c r="B3825" s="337"/>
      <c r="C3825" s="126">
        <v>0.0025</v>
      </c>
      <c r="D3825" s="48" t="s">
        <v>547</v>
      </c>
      <c r="E3825" s="32" t="s">
        <v>551</v>
      </c>
      <c r="F3825" s="32"/>
      <c r="G3825" s="32"/>
      <c r="H3825" s="50">
        <f>H3810</f>
        <v>48000</v>
      </c>
      <c r="I3825" s="51">
        <f>+C3825*H3825</f>
        <v>120</v>
      </c>
      <c r="J3825" s="45"/>
    </row>
    <row r="3826" spans="1:10" ht="15">
      <c r="A3826" s="32"/>
      <c r="B3826" s="337"/>
      <c r="C3826" s="126"/>
      <c r="D3826" s="48"/>
      <c r="E3826" s="32"/>
      <c r="F3826" s="32"/>
      <c r="G3826" s="32"/>
      <c r="H3826" s="440" t="s">
        <v>1117</v>
      </c>
      <c r="I3826" s="139">
        <f>SUM(I3822:I3825)</f>
        <v>6870</v>
      </c>
      <c r="J3826" s="45"/>
    </row>
    <row r="3827" spans="1:10" ht="4.5" customHeight="1">
      <c r="A3827" s="32"/>
      <c r="B3827" s="337"/>
      <c r="C3827" s="126"/>
      <c r="D3827" s="48"/>
      <c r="E3827" s="32"/>
      <c r="F3827" s="32"/>
      <c r="G3827" s="32"/>
      <c r="H3827" s="50"/>
      <c r="I3827" s="51"/>
      <c r="J3827" s="45"/>
    </row>
    <row r="3828" spans="1:10" ht="15">
      <c r="A3828" s="32"/>
      <c r="B3828" s="337"/>
      <c r="C3828" s="126"/>
      <c r="D3828" s="48"/>
      <c r="E3828" s="32"/>
      <c r="F3828" s="32"/>
      <c r="G3828" s="32"/>
      <c r="H3828" s="440" t="s">
        <v>1120</v>
      </c>
      <c r="I3828" s="139">
        <f>SUM(I3817:I3826)/2</f>
        <v>29150</v>
      </c>
      <c r="J3828" s="45"/>
    </row>
    <row r="3829" spans="1:10" ht="4.5" customHeight="1">
      <c r="A3829" s="32"/>
      <c r="B3829" s="337"/>
      <c r="C3829" s="150"/>
      <c r="D3829" s="32"/>
      <c r="E3829" s="32"/>
      <c r="F3829" s="32"/>
      <c r="G3829" s="32"/>
      <c r="H3829" s="40"/>
      <c r="I3829" s="32"/>
      <c r="J3829" s="45"/>
    </row>
    <row r="3830" spans="1:10" ht="15">
      <c r="A3830" s="32"/>
      <c r="B3830" s="337" t="s">
        <v>510</v>
      </c>
      <c r="C3830" s="149"/>
      <c r="D3830" s="43"/>
      <c r="E3830" s="39" t="s">
        <v>988</v>
      </c>
      <c r="F3830" s="32"/>
      <c r="G3830" s="32"/>
      <c r="H3830" s="40"/>
      <c r="I3830" s="45"/>
      <c r="J3830" s="45"/>
    </row>
    <row r="3831" spans="1:10" ht="15">
      <c r="A3831" s="32"/>
      <c r="B3831" s="337"/>
      <c r="C3831" s="149"/>
      <c r="D3831" s="43"/>
      <c r="E3831" s="39" t="s">
        <v>577</v>
      </c>
      <c r="F3831" s="32"/>
      <c r="G3831" s="32"/>
      <c r="H3831" s="40"/>
      <c r="I3831" s="39"/>
      <c r="J3831" s="45"/>
    </row>
    <row r="3832" spans="1:10" ht="15">
      <c r="A3832" s="32"/>
      <c r="B3832" s="337"/>
      <c r="C3832" s="362" t="s">
        <v>1404</v>
      </c>
      <c r="D3832" s="43"/>
      <c r="E3832" s="39"/>
      <c r="F3832" s="32"/>
      <c r="G3832" s="32"/>
      <c r="H3832" s="40"/>
      <c r="I3832" s="39"/>
      <c r="J3832" s="45"/>
    </row>
    <row r="3833" spans="1:10" ht="15">
      <c r="A3833" s="32"/>
      <c r="B3833" s="337"/>
      <c r="C3833" s="126">
        <v>0.2</v>
      </c>
      <c r="D3833" s="48" t="s">
        <v>315</v>
      </c>
      <c r="E3833" s="32" t="s">
        <v>578</v>
      </c>
      <c r="F3833" s="32"/>
      <c r="G3833" s="32"/>
      <c r="H3833" s="50">
        <f>+'daftar harga bahan'!F364</f>
        <v>24700</v>
      </c>
      <c r="I3833" s="51">
        <f>+C3833*H3833</f>
        <v>4940</v>
      </c>
      <c r="J3833" s="45"/>
    </row>
    <row r="3834" spans="1:10" ht="15">
      <c r="A3834" s="32"/>
      <c r="B3834" s="337"/>
      <c r="C3834" s="126">
        <v>0.15</v>
      </c>
      <c r="D3834" s="48" t="s">
        <v>315</v>
      </c>
      <c r="E3834" s="32" t="s">
        <v>574</v>
      </c>
      <c r="F3834" s="32"/>
      <c r="G3834" s="32"/>
      <c r="H3834" s="50">
        <f>+'daftar harga bahan'!F365</f>
        <v>23300</v>
      </c>
      <c r="I3834" s="51">
        <f>+C3834*H3834</f>
        <v>3495</v>
      </c>
      <c r="J3834" s="45"/>
    </row>
    <row r="3835" spans="1:10" ht="15">
      <c r="A3835" s="32"/>
      <c r="B3835" s="337"/>
      <c r="C3835" s="126">
        <v>0.17</v>
      </c>
      <c r="D3835" s="48" t="s">
        <v>315</v>
      </c>
      <c r="E3835" s="32" t="s">
        <v>575</v>
      </c>
      <c r="F3835" s="32"/>
      <c r="G3835" s="32"/>
      <c r="H3835" s="50">
        <f>'daftar harga bahan'!F366</f>
        <v>48800</v>
      </c>
      <c r="I3835" s="51">
        <f>+C3835*H3835</f>
        <v>8296</v>
      </c>
      <c r="J3835" s="45"/>
    </row>
    <row r="3836" spans="1:10" ht="15">
      <c r="A3836" s="32"/>
      <c r="B3836" s="337"/>
      <c r="C3836" s="126">
        <v>0.26</v>
      </c>
      <c r="D3836" s="48" t="s">
        <v>315</v>
      </c>
      <c r="E3836" s="32" t="s">
        <v>579</v>
      </c>
      <c r="F3836" s="32"/>
      <c r="G3836" s="32"/>
      <c r="H3836" s="50">
        <f>'daftar harga bahan'!F367</f>
        <v>61700</v>
      </c>
      <c r="I3836" s="51">
        <f>+C3836*H3836</f>
        <v>16042</v>
      </c>
      <c r="J3836" s="45"/>
    </row>
    <row r="3837" spans="1:10" ht="15">
      <c r="A3837" s="32"/>
      <c r="B3837" s="337"/>
      <c r="C3837" s="126"/>
      <c r="D3837" s="48"/>
      <c r="E3837" s="32"/>
      <c r="F3837" s="32"/>
      <c r="G3837" s="32"/>
      <c r="H3837" s="440" t="s">
        <v>1115</v>
      </c>
      <c r="I3837" s="139">
        <f>SUM(I3833:I3836)</f>
        <v>32773</v>
      </c>
      <c r="J3837" s="45"/>
    </row>
    <row r="3838" spans="1:10" ht="15">
      <c r="A3838" s="32"/>
      <c r="B3838" s="337"/>
      <c r="C3838" s="437" t="s">
        <v>1116</v>
      </c>
      <c r="D3838" s="48"/>
      <c r="E3838" s="32"/>
      <c r="F3838" s="32"/>
      <c r="G3838" s="32"/>
      <c r="H3838" s="50"/>
      <c r="I3838" s="51"/>
      <c r="J3838" s="45"/>
    </row>
    <row r="3839" spans="1:10" ht="15">
      <c r="A3839" s="32"/>
      <c r="B3839" s="337"/>
      <c r="C3839" s="126">
        <v>0.07</v>
      </c>
      <c r="D3839" s="48" t="s">
        <v>547</v>
      </c>
      <c r="E3839" s="32" t="s">
        <v>549</v>
      </c>
      <c r="F3839" s="32"/>
      <c r="G3839" s="32"/>
      <c r="H3839" s="50">
        <f>H3822</f>
        <v>36000</v>
      </c>
      <c r="I3839" s="51">
        <f>+C3839*H3839</f>
        <v>2520.0000000000005</v>
      </c>
      <c r="J3839" s="45"/>
    </row>
    <row r="3840" spans="1:10" ht="15">
      <c r="A3840" s="32"/>
      <c r="B3840" s="337"/>
      <c r="C3840" s="126">
        <v>0.009</v>
      </c>
      <c r="D3840" s="48" t="s">
        <v>547</v>
      </c>
      <c r="E3840" s="32" t="s">
        <v>570</v>
      </c>
      <c r="F3840" s="32"/>
      <c r="G3840" s="32"/>
      <c r="H3840" s="50">
        <f>H3823</f>
        <v>51000</v>
      </c>
      <c r="I3840" s="51">
        <f>+C3840*H3840</f>
        <v>458.99999999999994</v>
      </c>
      <c r="J3840" s="45"/>
    </row>
    <row r="3841" spans="1:10" ht="15">
      <c r="A3841" s="32"/>
      <c r="B3841" s="337"/>
      <c r="C3841" s="126">
        <v>0.006</v>
      </c>
      <c r="D3841" s="48" t="s">
        <v>547</v>
      </c>
      <c r="E3841" s="32" t="s">
        <v>550</v>
      </c>
      <c r="F3841" s="32"/>
      <c r="G3841" s="32"/>
      <c r="H3841" s="50">
        <f>H3824</f>
        <v>54000</v>
      </c>
      <c r="I3841" s="51">
        <f>+C3841*H3841</f>
        <v>324</v>
      </c>
      <c r="J3841" s="45"/>
    </row>
    <row r="3842" spans="1:10" ht="15">
      <c r="A3842" s="32"/>
      <c r="B3842" s="337"/>
      <c r="C3842" s="126">
        <v>0.0025</v>
      </c>
      <c r="D3842" s="48" t="s">
        <v>547</v>
      </c>
      <c r="E3842" s="32" t="s">
        <v>551</v>
      </c>
      <c r="F3842" s="32"/>
      <c r="G3842" s="32"/>
      <c r="H3842" s="50">
        <f>H3825</f>
        <v>48000</v>
      </c>
      <c r="I3842" s="51">
        <f>+C3842*H3842</f>
        <v>120</v>
      </c>
      <c r="J3842" s="45"/>
    </row>
    <row r="3843" spans="1:10" ht="15">
      <c r="A3843" s="32"/>
      <c r="B3843" s="337"/>
      <c r="C3843" s="126"/>
      <c r="D3843" s="48"/>
      <c r="E3843" s="32"/>
      <c r="F3843" s="32"/>
      <c r="G3843" s="32"/>
      <c r="H3843" s="440" t="s">
        <v>1117</v>
      </c>
      <c r="I3843" s="139">
        <f>SUM(I3839:I3842)</f>
        <v>3423.0000000000005</v>
      </c>
      <c r="J3843" s="45"/>
    </row>
    <row r="3844" spans="1:10" ht="5.25" customHeight="1">
      <c r="A3844" s="32"/>
      <c r="B3844" s="337"/>
      <c r="C3844" s="126"/>
      <c r="D3844" s="48"/>
      <c r="E3844" s="32"/>
      <c r="F3844" s="32"/>
      <c r="G3844" s="32"/>
      <c r="H3844" s="50"/>
      <c r="I3844" s="51"/>
      <c r="J3844" s="45"/>
    </row>
    <row r="3845" spans="1:10" ht="15">
      <c r="A3845" s="32"/>
      <c r="B3845" s="337"/>
      <c r="C3845" s="126"/>
      <c r="D3845" s="48"/>
      <c r="E3845" s="32"/>
      <c r="F3845" s="32"/>
      <c r="G3845" s="32"/>
      <c r="H3845" s="440" t="s">
        <v>1120</v>
      </c>
      <c r="I3845" s="139">
        <f>SUM(I3833:I3843)/2</f>
        <v>36196</v>
      </c>
      <c r="J3845" s="45"/>
    </row>
    <row r="3846" spans="1:10" ht="5.25" customHeight="1">
      <c r="A3846" s="32"/>
      <c r="B3846" s="337"/>
      <c r="C3846" s="150"/>
      <c r="D3846" s="32"/>
      <c r="E3846" s="32"/>
      <c r="F3846" s="32"/>
      <c r="G3846" s="32"/>
      <c r="H3846" s="40"/>
      <c r="I3846" s="32"/>
      <c r="J3846" s="45"/>
    </row>
    <row r="3847" spans="1:10" ht="15">
      <c r="A3847" s="32"/>
      <c r="B3847" s="337" t="s">
        <v>511</v>
      </c>
      <c r="C3847" s="149"/>
      <c r="D3847" s="43"/>
      <c r="E3847" s="39" t="s">
        <v>988</v>
      </c>
      <c r="F3847" s="32"/>
      <c r="G3847" s="32"/>
      <c r="H3847" s="40"/>
      <c r="I3847" s="45"/>
      <c r="J3847" s="45"/>
    </row>
    <row r="3848" spans="1:10" ht="15">
      <c r="A3848" s="32"/>
      <c r="B3848" s="337"/>
      <c r="C3848" s="149"/>
      <c r="D3848" s="43"/>
      <c r="E3848" s="39" t="s">
        <v>585</v>
      </c>
      <c r="F3848" s="32"/>
      <c r="G3848" s="32"/>
      <c r="H3848" s="40"/>
      <c r="I3848" s="39"/>
      <c r="J3848" s="45"/>
    </row>
    <row r="3849" spans="1:10" ht="15">
      <c r="A3849" s="32"/>
      <c r="B3849" s="337"/>
      <c r="C3849" s="362" t="s">
        <v>1404</v>
      </c>
      <c r="D3849" s="43"/>
      <c r="E3849" s="39"/>
      <c r="F3849" s="32"/>
      <c r="G3849" s="32"/>
      <c r="H3849" s="40"/>
      <c r="I3849" s="39"/>
      <c r="J3849" s="45"/>
    </row>
    <row r="3850" spans="1:10" ht="15">
      <c r="A3850" s="32"/>
      <c r="B3850" s="337"/>
      <c r="C3850" s="126">
        <v>0.2</v>
      </c>
      <c r="D3850" s="48" t="s">
        <v>315</v>
      </c>
      <c r="E3850" s="32" t="s">
        <v>578</v>
      </c>
      <c r="F3850" s="32"/>
      <c r="G3850" s="32"/>
      <c r="H3850" s="50">
        <f>+'daftar harga bahan'!F364</f>
        <v>24700</v>
      </c>
      <c r="I3850" s="51">
        <f>+C3850*H3850</f>
        <v>4940</v>
      </c>
      <c r="J3850" s="45"/>
    </row>
    <row r="3851" spans="1:10" ht="15">
      <c r="A3851" s="32"/>
      <c r="B3851" s="337"/>
      <c r="C3851" s="126">
        <v>0.15</v>
      </c>
      <c r="D3851" s="48" t="s">
        <v>315</v>
      </c>
      <c r="E3851" s="32" t="s">
        <v>574</v>
      </c>
      <c r="F3851" s="32"/>
      <c r="G3851" s="32"/>
      <c r="H3851" s="50">
        <f>+'daftar harga bahan'!F365</f>
        <v>23300</v>
      </c>
      <c r="I3851" s="51">
        <f>+C3851*H3851</f>
        <v>3495</v>
      </c>
      <c r="J3851" s="45"/>
    </row>
    <row r="3852" spans="1:10" ht="15">
      <c r="A3852" s="32"/>
      <c r="B3852" s="337"/>
      <c r="C3852" s="126">
        <v>0.17</v>
      </c>
      <c r="D3852" s="48" t="s">
        <v>315</v>
      </c>
      <c r="E3852" s="32" t="s">
        <v>575</v>
      </c>
      <c r="F3852" s="32"/>
      <c r="G3852" s="32"/>
      <c r="H3852" s="50">
        <f>H3835</f>
        <v>48800</v>
      </c>
      <c r="I3852" s="51">
        <f>+C3852*H3852</f>
        <v>8296</v>
      </c>
      <c r="J3852" s="45"/>
    </row>
    <row r="3853" spans="1:10" ht="15">
      <c r="A3853" s="32"/>
      <c r="B3853" s="337"/>
      <c r="C3853" s="126">
        <v>0.35</v>
      </c>
      <c r="D3853" s="48" t="s">
        <v>315</v>
      </c>
      <c r="E3853" s="32" t="s">
        <v>579</v>
      </c>
      <c r="F3853" s="32"/>
      <c r="G3853" s="32"/>
      <c r="H3853" s="50">
        <f>H3836</f>
        <v>61700</v>
      </c>
      <c r="I3853" s="51">
        <f>+C3853*H3853</f>
        <v>21595</v>
      </c>
      <c r="J3853" s="45"/>
    </row>
    <row r="3854" spans="1:10" ht="15">
      <c r="A3854" s="32"/>
      <c r="B3854" s="337"/>
      <c r="C3854" s="126"/>
      <c r="D3854" s="48"/>
      <c r="E3854" s="32"/>
      <c r="F3854" s="32"/>
      <c r="G3854" s="32"/>
      <c r="H3854" s="440" t="s">
        <v>1115</v>
      </c>
      <c r="I3854" s="139">
        <f>SUM(I3850:I3853)</f>
        <v>38326</v>
      </c>
      <c r="J3854" s="45"/>
    </row>
    <row r="3855" spans="1:10" ht="15">
      <c r="A3855" s="32"/>
      <c r="B3855" s="337"/>
      <c r="C3855" s="437" t="s">
        <v>1116</v>
      </c>
      <c r="D3855" s="48"/>
      <c r="E3855" s="32"/>
      <c r="F3855" s="32"/>
      <c r="G3855" s="32"/>
      <c r="H3855" s="50"/>
      <c r="I3855" s="51"/>
      <c r="J3855" s="45"/>
    </row>
    <row r="3856" spans="1:10" ht="15">
      <c r="A3856" s="32"/>
      <c r="B3856" s="337"/>
      <c r="C3856" s="126">
        <v>0.07</v>
      </c>
      <c r="D3856" s="48" t="s">
        <v>547</v>
      </c>
      <c r="E3856" s="32" t="s">
        <v>549</v>
      </c>
      <c r="F3856" s="32"/>
      <c r="G3856" s="32"/>
      <c r="H3856" s="50">
        <f>H3839</f>
        <v>36000</v>
      </c>
      <c r="I3856" s="51">
        <f>+C3856*H3856</f>
        <v>2520.0000000000005</v>
      </c>
      <c r="J3856" s="45"/>
    </row>
    <row r="3857" spans="1:10" ht="15">
      <c r="A3857" s="32"/>
      <c r="B3857" s="337"/>
      <c r="C3857" s="126">
        <v>0.105</v>
      </c>
      <c r="D3857" s="48" t="s">
        <v>547</v>
      </c>
      <c r="E3857" s="32" t="s">
        <v>570</v>
      </c>
      <c r="F3857" s="32"/>
      <c r="G3857" s="32"/>
      <c r="H3857" s="50">
        <f>H3840</f>
        <v>51000</v>
      </c>
      <c r="I3857" s="51">
        <f>+C3857*H3857</f>
        <v>5355</v>
      </c>
      <c r="J3857" s="45"/>
    </row>
    <row r="3858" spans="1:10" ht="15">
      <c r="A3858" s="32"/>
      <c r="B3858" s="337"/>
      <c r="C3858" s="126">
        <v>0.004</v>
      </c>
      <c r="D3858" s="48" t="s">
        <v>547</v>
      </c>
      <c r="E3858" s="32" t="s">
        <v>550</v>
      </c>
      <c r="F3858" s="32"/>
      <c r="G3858" s="32"/>
      <c r="H3858" s="50">
        <f>H3841</f>
        <v>54000</v>
      </c>
      <c r="I3858" s="51">
        <f>+C3858*H3858</f>
        <v>216</v>
      </c>
      <c r="J3858" s="45"/>
    </row>
    <row r="3859" spans="1:10" ht="15">
      <c r="A3859" s="32"/>
      <c r="B3859" s="337"/>
      <c r="C3859" s="126">
        <v>0.0025</v>
      </c>
      <c r="D3859" s="48" t="s">
        <v>547</v>
      </c>
      <c r="E3859" s="32" t="s">
        <v>551</v>
      </c>
      <c r="F3859" s="32"/>
      <c r="G3859" s="32"/>
      <c r="H3859" s="50">
        <f>H3842</f>
        <v>48000</v>
      </c>
      <c r="I3859" s="51">
        <f>+C3859*H3859</f>
        <v>120</v>
      </c>
      <c r="J3859" s="45"/>
    </row>
    <row r="3860" spans="1:10" ht="15">
      <c r="A3860" s="32"/>
      <c r="B3860" s="337"/>
      <c r="C3860" s="126"/>
      <c r="D3860" s="48"/>
      <c r="E3860" s="32"/>
      <c r="F3860" s="32"/>
      <c r="G3860" s="32"/>
      <c r="H3860" s="440" t="s">
        <v>1117</v>
      </c>
      <c r="I3860" s="139">
        <f>SUM(I3856:I3859)</f>
        <v>8211</v>
      </c>
      <c r="J3860" s="45"/>
    </row>
    <row r="3861" spans="1:10" ht="3.75" customHeight="1">
      <c r="A3861" s="32"/>
      <c r="B3861" s="337"/>
      <c r="C3861" s="126"/>
      <c r="D3861" s="48"/>
      <c r="E3861" s="32"/>
      <c r="F3861" s="32"/>
      <c r="G3861" s="32"/>
      <c r="H3861" s="50"/>
      <c r="I3861" s="51"/>
      <c r="J3861" s="45"/>
    </row>
    <row r="3862" spans="1:10" ht="15">
      <c r="A3862" s="32"/>
      <c r="B3862" s="337"/>
      <c r="C3862" s="126"/>
      <c r="D3862" s="48"/>
      <c r="E3862" s="32"/>
      <c r="F3862" s="32"/>
      <c r="G3862" s="32"/>
      <c r="H3862" s="440" t="s">
        <v>1120</v>
      </c>
      <c r="I3862" s="139">
        <f>SUM(I3850:I3860)/2</f>
        <v>46537</v>
      </c>
      <c r="J3862" s="45"/>
    </row>
    <row r="3863" spans="1:10" ht="6.75" customHeight="1">
      <c r="A3863" s="32"/>
      <c r="B3863" s="337"/>
      <c r="C3863" s="150"/>
      <c r="D3863" s="32"/>
      <c r="E3863" s="32"/>
      <c r="F3863" s="32"/>
      <c r="G3863" s="32"/>
      <c r="H3863" s="40"/>
      <c r="I3863" s="32"/>
      <c r="J3863" s="45"/>
    </row>
    <row r="3864" spans="1:10" ht="18" customHeight="1">
      <c r="A3864" s="32"/>
      <c r="B3864" s="337" t="s">
        <v>512</v>
      </c>
      <c r="C3864" s="149"/>
      <c r="D3864" s="43"/>
      <c r="E3864" s="39" t="s">
        <v>989</v>
      </c>
      <c r="F3864" s="32"/>
      <c r="G3864" s="32"/>
      <c r="H3864" s="40"/>
      <c r="I3864" s="45"/>
      <c r="J3864" s="45"/>
    </row>
    <row r="3865" spans="1:10" ht="18" customHeight="1">
      <c r="A3865" s="32"/>
      <c r="B3865" s="337"/>
      <c r="C3865" s="150"/>
      <c r="D3865" s="32"/>
      <c r="E3865" s="39" t="s">
        <v>586</v>
      </c>
      <c r="F3865" s="32"/>
      <c r="G3865" s="32"/>
      <c r="H3865" s="40"/>
      <c r="I3865" s="39"/>
      <c r="J3865" s="45"/>
    </row>
    <row r="3866" spans="1:10" ht="18" customHeight="1">
      <c r="A3866" s="32"/>
      <c r="B3866" s="337"/>
      <c r="C3866" s="362" t="s">
        <v>1404</v>
      </c>
      <c r="D3866" s="32"/>
      <c r="E3866" s="39"/>
      <c r="F3866" s="32"/>
      <c r="G3866" s="32"/>
      <c r="H3866" s="40"/>
      <c r="I3866" s="39"/>
      <c r="J3866" s="45"/>
    </row>
    <row r="3867" spans="1:10" ht="18" customHeight="1">
      <c r="A3867" s="32"/>
      <c r="B3867" s="337"/>
      <c r="C3867" s="150">
        <v>0.1</v>
      </c>
      <c r="D3867" s="48" t="s">
        <v>315</v>
      </c>
      <c r="E3867" s="32" t="s">
        <v>574</v>
      </c>
      <c r="F3867" s="32"/>
      <c r="G3867" s="32"/>
      <c r="H3867" s="50">
        <f>+'daftar harga bahan'!F382</f>
        <v>21200</v>
      </c>
      <c r="I3867" s="51">
        <f>+C3867*H3867</f>
        <v>2120</v>
      </c>
      <c r="J3867" s="45"/>
    </row>
    <row r="3868" spans="1:10" ht="18" customHeight="1">
      <c r="A3868" s="32"/>
      <c r="B3868" s="337"/>
      <c r="C3868" s="150">
        <v>0.1</v>
      </c>
      <c r="D3868" s="48" t="s">
        <v>315</v>
      </c>
      <c r="E3868" s="32" t="s">
        <v>575</v>
      </c>
      <c r="F3868" s="32"/>
      <c r="G3868" s="32"/>
      <c r="H3868" s="50">
        <f>+'daftar harga bahan'!F383</f>
        <v>22000</v>
      </c>
      <c r="I3868" s="51">
        <f>+C3868*H3868</f>
        <v>2200</v>
      </c>
      <c r="J3868" s="45"/>
    </row>
    <row r="3869" spans="1:10" ht="18" customHeight="1">
      <c r="A3869" s="32"/>
      <c r="B3869" s="337"/>
      <c r="C3869" s="150">
        <v>0.26</v>
      </c>
      <c r="D3869" s="48" t="s">
        <v>315</v>
      </c>
      <c r="E3869" s="32" t="s">
        <v>579</v>
      </c>
      <c r="F3869" s="32"/>
      <c r="G3869" s="32"/>
      <c r="H3869" s="50">
        <f>'daftar harga bahan'!F386</f>
        <v>28300</v>
      </c>
      <c r="I3869" s="51">
        <f>+C3869*H3869</f>
        <v>7358</v>
      </c>
      <c r="J3869" s="45"/>
    </row>
    <row r="3870" spans="1:10" ht="18" customHeight="1">
      <c r="A3870" s="32"/>
      <c r="B3870" s="337"/>
      <c r="C3870" s="126"/>
      <c r="D3870" s="48"/>
      <c r="E3870" s="32"/>
      <c r="F3870" s="32"/>
      <c r="G3870" s="32"/>
      <c r="H3870" s="440" t="s">
        <v>1115</v>
      </c>
      <c r="I3870" s="139">
        <f>SUM(I3867:I3869)</f>
        <v>11678</v>
      </c>
      <c r="J3870" s="45"/>
    </row>
    <row r="3871" spans="1:10" ht="18" customHeight="1">
      <c r="A3871" s="32"/>
      <c r="B3871" s="337"/>
      <c r="C3871" s="437" t="s">
        <v>1116</v>
      </c>
      <c r="D3871" s="48"/>
      <c r="E3871" s="32"/>
      <c r="F3871" s="32"/>
      <c r="G3871" s="32"/>
      <c r="H3871" s="50"/>
      <c r="I3871" s="51"/>
      <c r="J3871" s="45"/>
    </row>
    <row r="3872" spans="1:10" ht="18" customHeight="1">
      <c r="A3872" s="32"/>
      <c r="B3872" s="337"/>
      <c r="C3872" s="126">
        <v>0.02</v>
      </c>
      <c r="D3872" s="48" t="s">
        <v>547</v>
      </c>
      <c r="E3872" s="32" t="s">
        <v>549</v>
      </c>
      <c r="F3872" s="32"/>
      <c r="G3872" s="32"/>
      <c r="H3872" s="50">
        <f>H3856</f>
        <v>36000</v>
      </c>
      <c r="I3872" s="51">
        <f>+C3872*H3872</f>
        <v>720</v>
      </c>
      <c r="J3872" s="45"/>
    </row>
    <row r="3873" spans="1:10" ht="18" customHeight="1">
      <c r="A3873" s="32"/>
      <c r="B3873" s="337"/>
      <c r="C3873" s="126">
        <v>0.063</v>
      </c>
      <c r="D3873" s="48" t="s">
        <v>547</v>
      </c>
      <c r="E3873" s="32" t="s">
        <v>570</v>
      </c>
      <c r="F3873" s="32"/>
      <c r="G3873" s="32"/>
      <c r="H3873" s="50">
        <f>H3857</f>
        <v>51000</v>
      </c>
      <c r="I3873" s="51">
        <f>+C3873*H3873</f>
        <v>3213</v>
      </c>
      <c r="J3873" s="45"/>
    </row>
    <row r="3874" spans="1:10" ht="18" customHeight="1">
      <c r="A3874" s="32"/>
      <c r="B3874" s="337"/>
      <c r="C3874" s="126">
        <v>0.0063</v>
      </c>
      <c r="D3874" s="48" t="s">
        <v>547</v>
      </c>
      <c r="E3874" s="32" t="s">
        <v>550</v>
      </c>
      <c r="F3874" s="32"/>
      <c r="G3874" s="32"/>
      <c r="H3874" s="50">
        <f>H3858</f>
        <v>54000</v>
      </c>
      <c r="I3874" s="51">
        <f>+C3874*H3874</f>
        <v>340.2</v>
      </c>
      <c r="J3874" s="45"/>
    </row>
    <row r="3875" spans="1:10" ht="18" customHeight="1">
      <c r="A3875" s="55"/>
      <c r="B3875" s="337"/>
      <c r="C3875" s="126">
        <v>0.0025</v>
      </c>
      <c r="D3875" s="48" t="s">
        <v>547</v>
      </c>
      <c r="E3875" s="32" t="s">
        <v>551</v>
      </c>
      <c r="F3875" s="32"/>
      <c r="G3875" s="32"/>
      <c r="H3875" s="50">
        <f>H3859</f>
        <v>48000</v>
      </c>
      <c r="I3875" s="51">
        <f>+C3875*H3875</f>
        <v>120</v>
      </c>
      <c r="J3875" s="45"/>
    </row>
    <row r="3876" spans="1:10" ht="18" customHeight="1">
      <c r="A3876" s="55"/>
      <c r="B3876" s="337"/>
      <c r="C3876" s="126"/>
      <c r="D3876" s="48"/>
      <c r="E3876" s="32"/>
      <c r="F3876" s="32"/>
      <c r="G3876" s="32"/>
      <c r="H3876" s="440" t="s">
        <v>1117</v>
      </c>
      <c r="I3876" s="139">
        <f>SUM(I3872:I3875)</f>
        <v>4393.2</v>
      </c>
      <c r="J3876" s="45"/>
    </row>
    <row r="3877" spans="1:10" ht="6.75" customHeight="1">
      <c r="A3877" s="55"/>
      <c r="B3877" s="337"/>
      <c r="C3877" s="126"/>
      <c r="D3877" s="48"/>
      <c r="E3877" s="32"/>
      <c r="F3877" s="32"/>
      <c r="G3877" s="32"/>
      <c r="H3877" s="50"/>
      <c r="I3877" s="51"/>
      <c r="J3877" s="45"/>
    </row>
    <row r="3878" spans="1:10" ht="18" customHeight="1">
      <c r="A3878" s="55"/>
      <c r="B3878" s="337"/>
      <c r="C3878" s="126"/>
      <c r="D3878" s="48"/>
      <c r="E3878" s="32"/>
      <c r="F3878" s="32"/>
      <c r="G3878" s="32"/>
      <c r="H3878" s="440" t="s">
        <v>1120</v>
      </c>
      <c r="I3878" s="432">
        <f>ROUNDDOWN(J3878,)</f>
        <v>16071</v>
      </c>
      <c r="J3878" s="139">
        <f>SUM(I3867:I3876)/2</f>
        <v>16071.2</v>
      </c>
    </row>
    <row r="3879" spans="1:10" ht="5.25" customHeight="1">
      <c r="A3879" s="32"/>
      <c r="C3879" s="152"/>
      <c r="D3879" s="45"/>
      <c r="E3879" s="45"/>
      <c r="F3879" s="45"/>
      <c r="G3879" s="45"/>
      <c r="H3879" s="45"/>
      <c r="I3879" s="45"/>
      <c r="J3879" s="45"/>
    </row>
    <row r="3880" spans="1:10" ht="18" customHeight="1">
      <c r="A3880" s="32"/>
      <c r="B3880" s="337" t="s">
        <v>513</v>
      </c>
      <c r="C3880" s="149"/>
      <c r="D3880" s="43"/>
      <c r="E3880" s="39" t="s">
        <v>990</v>
      </c>
      <c r="F3880" s="32"/>
      <c r="G3880" s="32"/>
      <c r="H3880" s="40"/>
      <c r="I3880" s="45"/>
      <c r="J3880" s="45"/>
    </row>
    <row r="3881" spans="1:10" ht="18" customHeight="1">
      <c r="A3881" s="32"/>
      <c r="B3881" s="337"/>
      <c r="C3881" s="362" t="s">
        <v>1404</v>
      </c>
      <c r="D3881" s="43"/>
      <c r="E3881" s="39"/>
      <c r="F3881" s="32"/>
      <c r="G3881" s="32"/>
      <c r="H3881" s="40"/>
      <c r="I3881" s="49"/>
      <c r="J3881" s="45"/>
    </row>
    <row r="3882" spans="1:10" ht="18" customHeight="1">
      <c r="A3882" s="32"/>
      <c r="B3882" s="337"/>
      <c r="C3882" s="150">
        <v>0.1</v>
      </c>
      <c r="D3882" s="48" t="s">
        <v>315</v>
      </c>
      <c r="E3882" s="32" t="s">
        <v>575</v>
      </c>
      <c r="F3882" s="32"/>
      <c r="G3882" s="32"/>
      <c r="H3882" s="50">
        <f>+'daftar harga bahan'!F383</f>
        <v>22000</v>
      </c>
      <c r="I3882" s="51">
        <f>+C3882*H3882</f>
        <v>2200</v>
      </c>
      <c r="J3882" s="45"/>
    </row>
    <row r="3883" spans="1:10" ht="18" customHeight="1">
      <c r="A3883" s="32"/>
      <c r="B3883" s="337"/>
      <c r="C3883" s="150">
        <v>0.18</v>
      </c>
      <c r="D3883" s="48" t="s">
        <v>315</v>
      </c>
      <c r="E3883" s="32" t="s">
        <v>579</v>
      </c>
      <c r="F3883" s="32"/>
      <c r="G3883" s="32"/>
      <c r="H3883" s="50">
        <f>H3869</f>
        <v>28300</v>
      </c>
      <c r="I3883" s="51">
        <f>+C3883*H3883</f>
        <v>5094</v>
      </c>
      <c r="J3883" s="45"/>
    </row>
    <row r="3884" spans="1:10" ht="18" customHeight="1">
      <c r="A3884" s="32"/>
      <c r="B3884" s="337"/>
      <c r="C3884" s="126"/>
      <c r="D3884" s="48"/>
      <c r="E3884" s="32"/>
      <c r="F3884" s="32"/>
      <c r="G3884" s="32"/>
      <c r="H3884" s="440" t="s">
        <v>1115</v>
      </c>
      <c r="I3884" s="139">
        <f>SUM(I3882:I3883)</f>
        <v>7294</v>
      </c>
      <c r="J3884" s="45"/>
    </row>
    <row r="3885" spans="1:10" ht="18" customHeight="1">
      <c r="A3885" s="32"/>
      <c r="C3885" s="437" t="s">
        <v>1116</v>
      </c>
      <c r="D3885" s="48"/>
      <c r="E3885" s="32"/>
      <c r="F3885" s="32"/>
      <c r="G3885" s="32"/>
      <c r="H3885" s="50"/>
      <c r="I3885" s="45"/>
      <c r="J3885" s="45"/>
    </row>
    <row r="3886" spans="1:10" ht="18" customHeight="1">
      <c r="A3886" s="32"/>
      <c r="B3886" s="337"/>
      <c r="C3886" s="126">
        <v>0.028</v>
      </c>
      <c r="D3886" s="48" t="s">
        <v>547</v>
      </c>
      <c r="E3886" s="32" t="s">
        <v>549</v>
      </c>
      <c r="F3886" s="32"/>
      <c r="G3886" s="32"/>
      <c r="H3886" s="50">
        <f>H3872</f>
        <v>36000</v>
      </c>
      <c r="I3886" s="51">
        <f>+C3886*H3886</f>
        <v>1008</v>
      </c>
      <c r="J3886" s="45"/>
    </row>
    <row r="3887" spans="1:10" ht="18" customHeight="1">
      <c r="A3887" s="32"/>
      <c r="B3887" s="337"/>
      <c r="C3887" s="126">
        <v>0.042</v>
      </c>
      <c r="D3887" s="48" t="s">
        <v>547</v>
      </c>
      <c r="E3887" s="32" t="s">
        <v>570</v>
      </c>
      <c r="F3887" s="32"/>
      <c r="G3887" s="32"/>
      <c r="H3887" s="50">
        <f>H3873</f>
        <v>51000</v>
      </c>
      <c r="I3887" s="51">
        <f>+C3887*H3887</f>
        <v>2142</v>
      </c>
      <c r="J3887" s="45"/>
    </row>
    <row r="3888" spans="1:10" ht="18" customHeight="1">
      <c r="A3888" s="32"/>
      <c r="B3888" s="337"/>
      <c r="C3888" s="126">
        <v>0.0042</v>
      </c>
      <c r="D3888" s="48" t="s">
        <v>547</v>
      </c>
      <c r="E3888" s="32" t="s">
        <v>550</v>
      </c>
      <c r="F3888" s="32"/>
      <c r="G3888" s="32"/>
      <c r="H3888" s="50">
        <f>H3874</f>
        <v>54000</v>
      </c>
      <c r="I3888" s="51">
        <f>+C3888*H3888</f>
        <v>226.79999999999998</v>
      </c>
      <c r="J3888" s="45"/>
    </row>
    <row r="3889" spans="1:10" ht="18" customHeight="1">
      <c r="A3889" s="32"/>
      <c r="B3889" s="337"/>
      <c r="C3889" s="126">
        <v>0.0025</v>
      </c>
      <c r="D3889" s="48" t="s">
        <v>547</v>
      </c>
      <c r="E3889" s="32" t="s">
        <v>551</v>
      </c>
      <c r="F3889" s="32"/>
      <c r="G3889" s="32"/>
      <c r="H3889" s="50">
        <f>H3875</f>
        <v>48000</v>
      </c>
      <c r="I3889" s="51">
        <f>+C3889*H3889</f>
        <v>120</v>
      </c>
      <c r="J3889" s="45"/>
    </row>
    <row r="3890" spans="1:10" ht="18" customHeight="1">
      <c r="A3890" s="32"/>
      <c r="B3890" s="337"/>
      <c r="C3890" s="126"/>
      <c r="D3890" s="48"/>
      <c r="E3890" s="32"/>
      <c r="F3890" s="32"/>
      <c r="G3890" s="32"/>
      <c r="H3890" s="440" t="s">
        <v>1117</v>
      </c>
      <c r="I3890" s="139">
        <f>SUM(I3886:I3889)</f>
        <v>3496.8</v>
      </c>
      <c r="J3890" s="45"/>
    </row>
    <row r="3891" spans="1:10" ht="3" customHeight="1">
      <c r="A3891" s="32"/>
      <c r="B3891" s="337"/>
      <c r="C3891" s="126"/>
      <c r="D3891" s="48"/>
      <c r="E3891" s="32"/>
      <c r="F3891" s="32"/>
      <c r="G3891" s="32"/>
      <c r="H3891" s="50"/>
      <c r="I3891" s="51"/>
      <c r="J3891" s="45"/>
    </row>
    <row r="3892" spans="1:10" ht="18" customHeight="1">
      <c r="A3892" s="32"/>
      <c r="B3892" s="337"/>
      <c r="C3892" s="126"/>
      <c r="D3892" s="48"/>
      <c r="E3892" s="32"/>
      <c r="F3892" s="32"/>
      <c r="G3892" s="32"/>
      <c r="H3892" s="440" t="s">
        <v>1120</v>
      </c>
      <c r="I3892" s="432">
        <f>ROUNDDOWN(J3892,)</f>
        <v>10790</v>
      </c>
      <c r="J3892" s="139">
        <f>SUM(I3882:I3890)/2</f>
        <v>10790.8</v>
      </c>
    </row>
    <row r="3893" spans="1:10" ht="3.75" customHeight="1">
      <c r="A3893" s="32"/>
      <c r="B3893" s="337"/>
      <c r="C3893" s="150"/>
      <c r="D3893" s="32"/>
      <c r="E3893" s="32"/>
      <c r="F3893" s="32"/>
      <c r="G3893" s="32"/>
      <c r="H3893" s="40"/>
      <c r="I3893" s="32"/>
      <c r="J3893" s="45"/>
    </row>
    <row r="3894" spans="1:10" ht="18" customHeight="1">
      <c r="A3894" s="32"/>
      <c r="B3894" s="337" t="s">
        <v>514</v>
      </c>
      <c r="C3894" s="149"/>
      <c r="D3894" s="43"/>
      <c r="E3894" s="44" t="s">
        <v>3</v>
      </c>
      <c r="F3894" s="32"/>
      <c r="G3894" s="32"/>
      <c r="H3894" s="40"/>
      <c r="I3894" s="45"/>
      <c r="J3894" s="45"/>
    </row>
    <row r="3895" spans="1:10" ht="18" customHeight="1">
      <c r="A3895" s="32"/>
      <c r="B3895" s="337"/>
      <c r="C3895" s="362" t="s">
        <v>1404</v>
      </c>
      <c r="D3895" s="43"/>
      <c r="E3895" s="39"/>
      <c r="F3895" s="32"/>
      <c r="G3895" s="32"/>
      <c r="H3895" s="40"/>
      <c r="I3895" s="45"/>
      <c r="J3895" s="45"/>
    </row>
    <row r="3896" spans="1:10" ht="18" customHeight="1">
      <c r="A3896" s="32"/>
      <c r="B3896" s="337"/>
      <c r="C3896" s="126">
        <v>0.1</v>
      </c>
      <c r="D3896" s="48" t="s">
        <v>315</v>
      </c>
      <c r="E3896" s="32" t="s">
        <v>595</v>
      </c>
      <c r="F3896" s="32"/>
      <c r="G3896" s="32"/>
      <c r="H3896" s="50">
        <f>'daftar harga bahan'!F364</f>
        <v>24700</v>
      </c>
      <c r="I3896" s="51">
        <f>+C3896*H3896</f>
        <v>2470</v>
      </c>
      <c r="J3896" s="45"/>
    </row>
    <row r="3897" spans="1:10" ht="18" customHeight="1">
      <c r="A3897" s="32"/>
      <c r="B3897" s="337"/>
      <c r="C3897" s="126">
        <v>0.01</v>
      </c>
      <c r="D3897" s="48" t="s">
        <v>315</v>
      </c>
      <c r="E3897" s="32" t="s">
        <v>1516</v>
      </c>
      <c r="F3897" s="32"/>
      <c r="G3897" s="32"/>
      <c r="H3897" s="50">
        <f>'daftar harga bahan'!F433</f>
        <v>58400</v>
      </c>
      <c r="I3897" s="51">
        <f>+C3897*H3897</f>
        <v>584</v>
      </c>
      <c r="J3897" s="45"/>
    </row>
    <row r="3898" spans="1:10" ht="18" customHeight="1">
      <c r="A3898" s="32"/>
      <c r="B3898" s="337"/>
      <c r="C3898" s="126"/>
      <c r="D3898" s="48"/>
      <c r="E3898" s="32"/>
      <c r="F3898" s="32"/>
      <c r="G3898" s="32"/>
      <c r="H3898" s="440" t="s">
        <v>1115</v>
      </c>
      <c r="I3898" s="139">
        <f>SUM(I3896:I3897)</f>
        <v>3054</v>
      </c>
      <c r="J3898" s="45"/>
    </row>
    <row r="3899" spans="1:10" ht="18" customHeight="1">
      <c r="A3899" s="32"/>
      <c r="B3899" s="337"/>
      <c r="C3899" s="437" t="s">
        <v>1116</v>
      </c>
      <c r="D3899" s="48"/>
      <c r="E3899" s="32"/>
      <c r="F3899" s="32"/>
      <c r="G3899" s="32"/>
      <c r="H3899" s="50"/>
      <c r="I3899" s="32"/>
      <c r="J3899" s="45"/>
    </row>
    <row r="3900" spans="1:10" ht="18" customHeight="1">
      <c r="A3900" s="32"/>
      <c r="B3900" s="337"/>
      <c r="C3900" s="126">
        <v>0.02</v>
      </c>
      <c r="D3900" s="48" t="s">
        <v>547</v>
      </c>
      <c r="E3900" s="32" t="s">
        <v>549</v>
      </c>
      <c r="F3900" s="32"/>
      <c r="G3900" s="32"/>
      <c r="H3900" s="50">
        <f>H3886</f>
        <v>36000</v>
      </c>
      <c r="I3900" s="51">
        <f>+C3900*H3900</f>
        <v>720</v>
      </c>
      <c r="J3900" s="45"/>
    </row>
    <row r="3901" spans="1:10" ht="18" customHeight="1">
      <c r="A3901" s="32"/>
      <c r="B3901" s="337"/>
      <c r="C3901" s="126">
        <v>0.2</v>
      </c>
      <c r="D3901" s="48" t="s">
        <v>547</v>
      </c>
      <c r="E3901" s="32" t="s">
        <v>570</v>
      </c>
      <c r="F3901" s="32"/>
      <c r="G3901" s="32"/>
      <c r="H3901" s="50">
        <f>H3887</f>
        <v>51000</v>
      </c>
      <c r="I3901" s="51">
        <f>+C3901*H3901</f>
        <v>10200</v>
      </c>
      <c r="J3901" s="45"/>
    </row>
    <row r="3902" spans="1:10" ht="18" customHeight="1">
      <c r="A3902" s="32"/>
      <c r="B3902" s="337"/>
      <c r="C3902" s="126">
        <v>0.002</v>
      </c>
      <c r="D3902" s="48" t="s">
        <v>547</v>
      </c>
      <c r="E3902" s="32" t="s">
        <v>550</v>
      </c>
      <c r="F3902" s="32"/>
      <c r="G3902" s="32"/>
      <c r="H3902" s="50">
        <f>H3888</f>
        <v>54000</v>
      </c>
      <c r="I3902" s="51">
        <f>+C3902*H3902</f>
        <v>108</v>
      </c>
      <c r="J3902" s="45"/>
    </row>
    <row r="3903" spans="1:10" ht="18" customHeight="1">
      <c r="A3903" s="32"/>
      <c r="B3903" s="337"/>
      <c r="C3903" s="126">
        <v>0.01</v>
      </c>
      <c r="D3903" s="48" t="s">
        <v>547</v>
      </c>
      <c r="E3903" s="32" t="s">
        <v>551</v>
      </c>
      <c r="F3903" s="32"/>
      <c r="G3903" s="32"/>
      <c r="H3903" s="50">
        <f>H3889</f>
        <v>48000</v>
      </c>
      <c r="I3903" s="51">
        <f>+C3903*H3903</f>
        <v>480</v>
      </c>
      <c r="J3903" s="45"/>
    </row>
    <row r="3904" spans="1:10" ht="18" customHeight="1">
      <c r="A3904" s="32"/>
      <c r="B3904" s="337"/>
      <c r="C3904" s="126"/>
      <c r="D3904" s="48"/>
      <c r="E3904" s="32"/>
      <c r="F3904" s="32"/>
      <c r="G3904" s="32"/>
      <c r="H3904" s="440" t="s">
        <v>1117</v>
      </c>
      <c r="I3904" s="139">
        <f>SUM(I3900:I3903)</f>
        <v>11508</v>
      </c>
      <c r="J3904" s="45"/>
    </row>
    <row r="3905" spans="1:10" ht="5.25" customHeight="1">
      <c r="A3905" s="32"/>
      <c r="B3905" s="337"/>
      <c r="C3905" s="126"/>
      <c r="D3905" s="48"/>
      <c r="E3905" s="32"/>
      <c r="F3905" s="32"/>
      <c r="G3905" s="32"/>
      <c r="H3905" s="50"/>
      <c r="I3905" s="51"/>
      <c r="J3905" s="45"/>
    </row>
    <row r="3906" spans="1:10" ht="18" customHeight="1">
      <c r="A3906" s="32"/>
      <c r="B3906" s="337"/>
      <c r="C3906" s="126"/>
      <c r="D3906" s="48"/>
      <c r="E3906" s="32"/>
      <c r="F3906" s="32"/>
      <c r="G3906" s="32"/>
      <c r="H3906" s="440" t="s">
        <v>1120</v>
      </c>
      <c r="I3906" s="139">
        <f>SUM(I3896:I3904)/2</f>
        <v>14562</v>
      </c>
      <c r="J3906" s="45"/>
    </row>
    <row r="3907" spans="1:10" ht="6" customHeight="1">
      <c r="A3907" s="32"/>
      <c r="B3907" s="337"/>
      <c r="C3907" s="150"/>
      <c r="D3907" s="32"/>
      <c r="E3907" s="32"/>
      <c r="F3907" s="32"/>
      <c r="G3907" s="32"/>
      <c r="H3907" s="40"/>
      <c r="I3907" s="32"/>
      <c r="J3907" s="45"/>
    </row>
    <row r="3908" spans="1:10" ht="18" customHeight="1">
      <c r="A3908" s="32"/>
      <c r="B3908" s="337" t="s">
        <v>515</v>
      </c>
      <c r="C3908" s="149"/>
      <c r="D3908" s="43"/>
      <c r="E3908" s="44" t="s">
        <v>4</v>
      </c>
      <c r="F3908" s="32"/>
      <c r="G3908" s="32"/>
      <c r="H3908" s="40"/>
      <c r="I3908" s="45"/>
      <c r="J3908" s="45"/>
    </row>
    <row r="3909" spans="1:10" ht="18" customHeight="1">
      <c r="A3909" s="32"/>
      <c r="B3909" s="337"/>
      <c r="C3909" s="362" t="s">
        <v>1404</v>
      </c>
      <c r="D3909" s="43"/>
      <c r="E3909" s="39"/>
      <c r="F3909" s="32"/>
      <c r="G3909" s="32"/>
      <c r="H3909" s="40"/>
      <c r="I3909" s="49"/>
      <c r="J3909" s="45"/>
    </row>
    <row r="3910" spans="1:10" ht="18" customHeight="1">
      <c r="A3910" s="32"/>
      <c r="B3910" s="337"/>
      <c r="C3910" s="374">
        <v>0.1</v>
      </c>
      <c r="D3910" s="48" t="s">
        <v>315</v>
      </c>
      <c r="E3910" s="32" t="s">
        <v>595</v>
      </c>
      <c r="F3910" s="32"/>
      <c r="G3910" s="32"/>
      <c r="H3910" s="50">
        <f>H3896</f>
        <v>24700</v>
      </c>
      <c r="I3910" s="51">
        <f>+C3910*H3910</f>
        <v>2470</v>
      </c>
      <c r="J3910" s="45"/>
    </row>
    <row r="3911" spans="1:10" ht="18" customHeight="1">
      <c r="A3911" s="32"/>
      <c r="B3911" s="337"/>
      <c r="C3911" s="374">
        <v>0.01</v>
      </c>
      <c r="D3911" s="48" t="s">
        <v>315</v>
      </c>
      <c r="E3911" s="32" t="s">
        <v>588</v>
      </c>
      <c r="F3911" s="32"/>
      <c r="G3911" s="32"/>
      <c r="H3911" s="50">
        <f>H3897</f>
        <v>58400</v>
      </c>
      <c r="I3911" s="51">
        <f>+C3911*H3911</f>
        <v>584</v>
      </c>
      <c r="J3911" s="45"/>
    </row>
    <row r="3912" spans="1:10" ht="18" customHeight="1">
      <c r="A3912" s="32"/>
      <c r="B3912" s="337"/>
      <c r="C3912" s="374">
        <v>0.002</v>
      </c>
      <c r="D3912" s="48" t="s">
        <v>916</v>
      </c>
      <c r="E3912" s="32" t="s">
        <v>587</v>
      </c>
      <c r="F3912" s="32"/>
      <c r="G3912" s="32"/>
      <c r="H3912" s="50">
        <f>'daftar harga bahan'!F201</f>
        <v>2269000</v>
      </c>
      <c r="I3912" s="51">
        <f>+C3912*H3912</f>
        <v>4538</v>
      </c>
      <c r="J3912" s="45"/>
    </row>
    <row r="3913" spans="1:10" ht="18" customHeight="1">
      <c r="A3913" s="32"/>
      <c r="B3913" s="337"/>
      <c r="C3913" s="126"/>
      <c r="D3913" s="48"/>
      <c r="E3913" s="32"/>
      <c r="F3913" s="32"/>
      <c r="G3913" s="32"/>
      <c r="H3913" s="440" t="s">
        <v>1115</v>
      </c>
      <c r="I3913" s="139">
        <f>SUM(I3910:I3912)</f>
        <v>7592</v>
      </c>
      <c r="J3913" s="45"/>
    </row>
    <row r="3914" spans="1:10" ht="18" customHeight="1">
      <c r="A3914" s="32"/>
      <c r="B3914" s="337"/>
      <c r="C3914" s="437" t="s">
        <v>1116</v>
      </c>
      <c r="D3914" s="48"/>
      <c r="E3914" s="32"/>
      <c r="F3914" s="32"/>
      <c r="G3914" s="32"/>
      <c r="H3914" s="50"/>
      <c r="I3914" s="51"/>
      <c r="J3914" s="45"/>
    </row>
    <row r="3915" spans="1:10" ht="18" customHeight="1">
      <c r="A3915" s="32"/>
      <c r="B3915" s="337"/>
      <c r="C3915" s="374">
        <v>0.25</v>
      </c>
      <c r="D3915" s="48" t="s">
        <v>547</v>
      </c>
      <c r="E3915" s="32" t="s">
        <v>549</v>
      </c>
      <c r="F3915" s="32"/>
      <c r="G3915" s="32"/>
      <c r="H3915" s="50">
        <f>H3900</f>
        <v>36000</v>
      </c>
      <c r="I3915" s="51">
        <f>+C3915*H3915</f>
        <v>9000</v>
      </c>
      <c r="J3915" s="45"/>
    </row>
    <row r="3916" spans="1:10" ht="18" customHeight="1">
      <c r="A3916" s="32"/>
      <c r="B3916" s="337"/>
      <c r="C3916" s="374">
        <v>0.225</v>
      </c>
      <c r="D3916" s="48" t="s">
        <v>547</v>
      </c>
      <c r="E3916" s="32" t="s">
        <v>570</v>
      </c>
      <c r="F3916" s="32"/>
      <c r="G3916" s="32"/>
      <c r="H3916" s="50">
        <f>H3901</f>
        <v>51000</v>
      </c>
      <c r="I3916" s="51">
        <f>+C3916*H3916</f>
        <v>11475</v>
      </c>
      <c r="J3916" s="45"/>
    </row>
    <row r="3917" spans="1:10" ht="18" customHeight="1">
      <c r="A3917" s="32"/>
      <c r="B3917" s="337"/>
      <c r="C3917" s="374">
        <v>0.0225</v>
      </c>
      <c r="D3917" s="48" t="s">
        <v>547</v>
      </c>
      <c r="E3917" s="32" t="s">
        <v>550</v>
      </c>
      <c r="F3917" s="32"/>
      <c r="G3917" s="32"/>
      <c r="H3917" s="50">
        <f>H3902</f>
        <v>54000</v>
      </c>
      <c r="I3917" s="51">
        <f>+C3917*H3917</f>
        <v>1215</v>
      </c>
      <c r="J3917" s="45"/>
    </row>
    <row r="3918" spans="1:10" ht="18" customHeight="1">
      <c r="A3918" s="32"/>
      <c r="B3918" s="337"/>
      <c r="C3918" s="374">
        <v>0.0075</v>
      </c>
      <c r="D3918" s="48" t="s">
        <v>547</v>
      </c>
      <c r="E3918" s="32" t="s">
        <v>551</v>
      </c>
      <c r="F3918" s="32"/>
      <c r="G3918" s="32"/>
      <c r="H3918" s="50">
        <f>H3903</f>
        <v>48000</v>
      </c>
      <c r="I3918" s="51">
        <f>+C3918*H3918</f>
        <v>360</v>
      </c>
      <c r="J3918" s="45"/>
    </row>
    <row r="3919" spans="1:10" ht="18" customHeight="1">
      <c r="A3919" s="32"/>
      <c r="B3919" s="337"/>
      <c r="C3919" s="374"/>
      <c r="D3919" s="48"/>
      <c r="E3919" s="32"/>
      <c r="F3919" s="32"/>
      <c r="G3919" s="32"/>
      <c r="H3919" s="440" t="s">
        <v>1117</v>
      </c>
      <c r="I3919" s="139">
        <f>SUM(I3915:I3918)</f>
        <v>22050</v>
      </c>
      <c r="J3919" s="45"/>
    </row>
    <row r="3920" spans="1:10" ht="6" customHeight="1">
      <c r="A3920" s="32"/>
      <c r="B3920" s="337"/>
      <c r="C3920" s="374"/>
      <c r="D3920" s="48"/>
      <c r="E3920" s="32"/>
      <c r="F3920" s="32"/>
      <c r="G3920" s="32"/>
      <c r="H3920" s="50"/>
      <c r="I3920" s="51"/>
      <c r="J3920" s="45"/>
    </row>
    <row r="3921" spans="1:10" ht="18" customHeight="1">
      <c r="A3921" s="32"/>
      <c r="B3921" s="337"/>
      <c r="C3921" s="374"/>
      <c r="D3921" s="48"/>
      <c r="E3921" s="32"/>
      <c r="F3921" s="32"/>
      <c r="G3921" s="32"/>
      <c r="H3921" s="440" t="s">
        <v>1120</v>
      </c>
      <c r="I3921" s="139">
        <f>SUM(I3910:I3919)/2</f>
        <v>29642</v>
      </c>
      <c r="J3921" s="45"/>
    </row>
    <row r="3922" spans="1:10" ht="6" customHeight="1">
      <c r="A3922" s="32"/>
      <c r="C3922" s="151"/>
      <c r="D3922" s="55"/>
      <c r="E3922" s="55"/>
      <c r="F3922" s="55"/>
      <c r="G3922" s="55"/>
      <c r="H3922" s="69"/>
      <c r="I3922" s="55"/>
      <c r="J3922" s="45"/>
    </row>
    <row r="3923" spans="1:10" ht="18" customHeight="1">
      <c r="A3923" s="32"/>
      <c r="B3923" s="416" t="s">
        <v>516</v>
      </c>
      <c r="C3923" s="375"/>
      <c r="D3923" s="342"/>
      <c r="E3923" s="44" t="s">
        <v>5</v>
      </c>
      <c r="F3923" s="55"/>
      <c r="G3923" s="55"/>
      <c r="H3923" s="69"/>
      <c r="I3923" s="45"/>
      <c r="J3923" s="45"/>
    </row>
    <row r="3924" spans="1:10" ht="18" customHeight="1">
      <c r="A3924" s="32"/>
      <c r="C3924" s="151"/>
      <c r="D3924" s="55"/>
      <c r="E3924" s="44" t="s">
        <v>590</v>
      </c>
      <c r="F3924" s="55"/>
      <c r="G3924" s="55"/>
      <c r="H3924" s="69"/>
      <c r="I3924" s="56"/>
      <c r="J3924" s="45"/>
    </row>
    <row r="3925" spans="1:10" ht="18" customHeight="1">
      <c r="A3925" s="32"/>
      <c r="C3925" s="439" t="s">
        <v>1114</v>
      </c>
      <c r="D3925" s="55"/>
      <c r="E3925" s="56"/>
      <c r="F3925" s="55"/>
      <c r="G3925" s="55"/>
      <c r="H3925" s="69"/>
      <c r="I3925" s="56"/>
      <c r="J3925" s="45"/>
    </row>
    <row r="3926" spans="1:10" ht="18" customHeight="1">
      <c r="A3926" s="32"/>
      <c r="C3926" s="374">
        <v>0.11</v>
      </c>
      <c r="D3926" s="68" t="s">
        <v>315</v>
      </c>
      <c r="E3926" s="55" t="s">
        <v>591</v>
      </c>
      <c r="F3926" s="55"/>
      <c r="G3926" s="55"/>
      <c r="H3926" s="376">
        <f>+'daftar harga bahan'!F391</f>
        <v>55300</v>
      </c>
      <c r="I3926" s="54">
        <f>+C3926*H3926</f>
        <v>6083</v>
      </c>
      <c r="J3926" s="45"/>
    </row>
    <row r="3927" spans="1:10" ht="18" customHeight="1">
      <c r="A3927" s="32"/>
      <c r="C3927" s="365">
        <v>0.17</v>
      </c>
      <c r="D3927" s="68" t="s">
        <v>315</v>
      </c>
      <c r="E3927" s="55" t="s">
        <v>592</v>
      </c>
      <c r="F3927" s="55"/>
      <c r="G3927" s="55"/>
      <c r="H3927" s="376">
        <f>+'daftar harga bahan'!F391</f>
        <v>55300</v>
      </c>
      <c r="I3927" s="54">
        <f>+C3927*H3927</f>
        <v>9401</v>
      </c>
      <c r="J3927" s="45"/>
    </row>
    <row r="3928" spans="1:10" ht="18" customHeight="1">
      <c r="A3928" s="32"/>
      <c r="C3928" s="365">
        <v>0.08</v>
      </c>
      <c r="D3928" s="68" t="s">
        <v>315</v>
      </c>
      <c r="E3928" s="55" t="s">
        <v>576</v>
      </c>
      <c r="F3928" s="55"/>
      <c r="G3928" s="55"/>
      <c r="H3928" s="376">
        <f>+'daftar harga bahan'!F390</f>
        <v>59400</v>
      </c>
      <c r="I3928" s="54">
        <f>+C3928*H3928</f>
        <v>4752</v>
      </c>
      <c r="J3928" s="45"/>
    </row>
    <row r="3929" spans="1:10" ht="18" customHeight="1">
      <c r="A3929" s="32"/>
      <c r="C3929" s="126"/>
      <c r="D3929" s="48"/>
      <c r="E3929" s="32"/>
      <c r="F3929" s="32"/>
      <c r="G3929" s="32"/>
      <c r="H3929" s="440" t="s">
        <v>1115</v>
      </c>
      <c r="I3929" s="435">
        <f>SUM(I3926:I3928)</f>
        <v>20236</v>
      </c>
      <c r="J3929" s="45"/>
    </row>
    <row r="3930" spans="1:10" ht="18" customHeight="1">
      <c r="A3930" s="32"/>
      <c r="C3930" s="437" t="s">
        <v>1116</v>
      </c>
      <c r="D3930" s="48"/>
      <c r="E3930" s="32"/>
      <c r="F3930" s="32"/>
      <c r="G3930" s="32"/>
      <c r="H3930" s="50"/>
      <c r="I3930" s="54"/>
      <c r="J3930" s="45"/>
    </row>
    <row r="3931" spans="1:10" ht="18" customHeight="1">
      <c r="A3931" s="32"/>
      <c r="C3931" s="365">
        <v>0.5</v>
      </c>
      <c r="D3931" s="68" t="s">
        <v>547</v>
      </c>
      <c r="E3931" s="55" t="s">
        <v>549</v>
      </c>
      <c r="F3931" s="55"/>
      <c r="G3931" s="55"/>
      <c r="H3931" s="376">
        <f>H3915</f>
        <v>36000</v>
      </c>
      <c r="I3931" s="54">
        <f>+C3931*H3931</f>
        <v>18000</v>
      </c>
      <c r="J3931" s="45"/>
    </row>
    <row r="3932" spans="1:10" ht="18" customHeight="1">
      <c r="A3932" s="32"/>
      <c r="C3932" s="365">
        <v>0.8</v>
      </c>
      <c r="D3932" s="68" t="s">
        <v>547</v>
      </c>
      <c r="E3932" s="55" t="s">
        <v>570</v>
      </c>
      <c r="F3932" s="55"/>
      <c r="G3932" s="55"/>
      <c r="H3932" s="376">
        <f>H3916</f>
        <v>51000</v>
      </c>
      <c r="I3932" s="54">
        <f>+C3932*H3932</f>
        <v>40800</v>
      </c>
      <c r="J3932" s="45"/>
    </row>
    <row r="3933" spans="1:10" ht="18" customHeight="1">
      <c r="A3933" s="32"/>
      <c r="C3933" s="365">
        <v>0.3</v>
      </c>
      <c r="D3933" s="68" t="s">
        <v>547</v>
      </c>
      <c r="E3933" s="55" t="s">
        <v>550</v>
      </c>
      <c r="F3933" s="55"/>
      <c r="G3933" s="55"/>
      <c r="H3933" s="376">
        <f>H3917</f>
        <v>54000</v>
      </c>
      <c r="I3933" s="54">
        <f>+C3933*H3933</f>
        <v>16200</v>
      </c>
      <c r="J3933" s="45"/>
    </row>
    <row r="3934" spans="1:10" ht="18" customHeight="1">
      <c r="A3934" s="32"/>
      <c r="C3934" s="365">
        <v>0.2</v>
      </c>
      <c r="D3934" s="68" t="s">
        <v>547</v>
      </c>
      <c r="E3934" s="55" t="s">
        <v>551</v>
      </c>
      <c r="F3934" s="55"/>
      <c r="G3934" s="55"/>
      <c r="H3934" s="376">
        <f>H3918</f>
        <v>48000</v>
      </c>
      <c r="I3934" s="54">
        <f>+C3934*H3934</f>
        <v>9600</v>
      </c>
      <c r="J3934" s="45"/>
    </row>
    <row r="3935" spans="1:10" ht="18" customHeight="1">
      <c r="A3935" s="32"/>
      <c r="C3935" s="365"/>
      <c r="D3935" s="68"/>
      <c r="E3935" s="55"/>
      <c r="F3935" s="55"/>
      <c r="G3935" s="55"/>
      <c r="H3935" s="440" t="s">
        <v>1117</v>
      </c>
      <c r="I3935" s="435">
        <f>SUM(I3931:I3934)</f>
        <v>84600</v>
      </c>
      <c r="J3935" s="45"/>
    </row>
    <row r="3936" spans="1:10" ht="3.75" customHeight="1">
      <c r="A3936" s="32"/>
      <c r="C3936" s="365"/>
      <c r="D3936" s="68"/>
      <c r="E3936" s="55"/>
      <c r="F3936" s="55"/>
      <c r="G3936" s="55"/>
      <c r="H3936" s="50"/>
      <c r="I3936" s="54"/>
      <c r="J3936" s="45"/>
    </row>
    <row r="3937" spans="1:10" ht="18" customHeight="1">
      <c r="A3937" s="32"/>
      <c r="C3937" s="365"/>
      <c r="D3937" s="68"/>
      <c r="E3937" s="55"/>
      <c r="F3937" s="55"/>
      <c r="G3937" s="55"/>
      <c r="H3937" s="440" t="s">
        <v>1120</v>
      </c>
      <c r="I3937" s="435">
        <f>SUM(I3926:I3935)/2</f>
        <v>104836</v>
      </c>
      <c r="J3937" s="45"/>
    </row>
    <row r="3938" spans="1:10" ht="4.5" customHeight="1">
      <c r="A3938" s="32"/>
      <c r="C3938" s="152"/>
      <c r="D3938" s="45"/>
      <c r="E3938" s="45"/>
      <c r="F3938" s="45"/>
      <c r="G3938" s="45"/>
      <c r="H3938" s="45"/>
      <c r="I3938" s="45"/>
      <c r="J3938" s="45"/>
    </row>
    <row r="3939" spans="2:9" s="32" customFormat="1" ht="18" customHeight="1">
      <c r="B3939" s="337" t="s">
        <v>890</v>
      </c>
      <c r="C3939" s="126"/>
      <c r="E3939" s="44" t="s">
        <v>891</v>
      </c>
      <c r="F3939" s="51"/>
      <c r="I3939" s="45"/>
    </row>
    <row r="3940" spans="2:9" s="32" customFormat="1" ht="18" customHeight="1">
      <c r="B3940" s="337"/>
      <c r="C3940" s="439" t="s">
        <v>1114</v>
      </c>
      <c r="F3940" s="51"/>
      <c r="I3940" s="49"/>
    </row>
    <row r="3941" spans="2:9" s="32" customFormat="1" ht="18" customHeight="1">
      <c r="B3941" s="337"/>
      <c r="C3941" s="126">
        <v>0.03</v>
      </c>
      <c r="D3941" s="48" t="s">
        <v>306</v>
      </c>
      <c r="E3941" s="32" t="s">
        <v>892</v>
      </c>
      <c r="H3941" s="154">
        <f>'daftar harga bahan'!F370</f>
        <v>22400</v>
      </c>
      <c r="I3941" s="51">
        <f aca="true" t="shared" si="59" ref="I3941:I3955">C3941*H3941</f>
        <v>672</v>
      </c>
    </row>
    <row r="3942" spans="2:9" s="32" customFormat="1" ht="18" customHeight="1">
      <c r="B3942" s="337"/>
      <c r="C3942" s="126">
        <v>0.2</v>
      </c>
      <c r="D3942" s="48" t="s">
        <v>306</v>
      </c>
      <c r="E3942" s="32" t="s">
        <v>893</v>
      </c>
      <c r="H3942" s="154">
        <f>'daftar harga bahan'!F372</f>
        <v>38000</v>
      </c>
      <c r="I3942" s="51">
        <f t="shared" si="59"/>
        <v>7600</v>
      </c>
    </row>
    <row r="3943" spans="2:9" s="32" customFormat="1" ht="18" customHeight="1">
      <c r="B3943" s="337"/>
      <c r="C3943" s="126">
        <v>0.02</v>
      </c>
      <c r="D3943" s="48" t="s">
        <v>306</v>
      </c>
      <c r="E3943" s="32" t="s">
        <v>894</v>
      </c>
      <c r="H3943" s="154">
        <f>'daftar harga bahan'!F373</f>
        <v>27400</v>
      </c>
      <c r="I3943" s="51">
        <f t="shared" si="59"/>
        <v>548</v>
      </c>
    </row>
    <row r="3944" spans="2:9" s="32" customFormat="1" ht="18" customHeight="1">
      <c r="B3944" s="337"/>
      <c r="C3944" s="126">
        <v>0.01</v>
      </c>
      <c r="D3944" s="48" t="s">
        <v>306</v>
      </c>
      <c r="E3944" s="32" t="s">
        <v>895</v>
      </c>
      <c r="H3944" s="154">
        <f>'daftar harga bahan'!F374</f>
        <v>27700</v>
      </c>
      <c r="I3944" s="51">
        <f t="shared" si="59"/>
        <v>277</v>
      </c>
    </row>
    <row r="3945" spans="2:9" s="32" customFormat="1" ht="18" customHeight="1">
      <c r="B3945" s="337"/>
      <c r="C3945" s="126">
        <v>0.2</v>
      </c>
      <c r="D3945" s="48" t="s">
        <v>306</v>
      </c>
      <c r="E3945" s="32" t="s">
        <v>896</v>
      </c>
      <c r="H3945" s="154">
        <f>'daftar harga bahan'!F13</f>
        <v>20200</v>
      </c>
      <c r="I3945" s="51">
        <f t="shared" si="59"/>
        <v>4040</v>
      </c>
    </row>
    <row r="3946" spans="2:9" s="32" customFormat="1" ht="18" customHeight="1">
      <c r="B3946" s="337"/>
      <c r="C3946" s="126">
        <v>0.01</v>
      </c>
      <c r="D3946" s="48" t="s">
        <v>306</v>
      </c>
      <c r="E3946" s="32" t="s">
        <v>897</v>
      </c>
      <c r="H3946" s="154">
        <f>'daftar harga bahan'!F368</f>
        <v>85600</v>
      </c>
      <c r="I3946" s="51">
        <f t="shared" si="59"/>
        <v>856</v>
      </c>
    </row>
    <row r="3947" spans="2:9" s="32" customFormat="1" ht="18" customHeight="1">
      <c r="B3947" s="337"/>
      <c r="C3947" s="126">
        <v>0.1</v>
      </c>
      <c r="D3947" s="48" t="s">
        <v>939</v>
      </c>
      <c r="E3947" s="32" t="s">
        <v>898</v>
      </c>
      <c r="H3947" s="154">
        <f>'daftar harga bahan'!F376</f>
        <v>8400</v>
      </c>
      <c r="I3947" s="51">
        <f t="shared" si="59"/>
        <v>840</v>
      </c>
    </row>
    <row r="3948" spans="2:9" s="32" customFormat="1" ht="18" customHeight="1">
      <c r="B3948" s="337"/>
      <c r="C3948" s="126">
        <v>0.2</v>
      </c>
      <c r="D3948" s="48" t="s">
        <v>278</v>
      </c>
      <c r="E3948" s="32" t="s">
        <v>899</v>
      </c>
      <c r="H3948" s="154">
        <f>'daftar harga bahan'!F369</f>
        <v>13100</v>
      </c>
      <c r="I3948" s="51">
        <f t="shared" si="59"/>
        <v>2620</v>
      </c>
    </row>
    <row r="3949" spans="2:9" s="32" customFormat="1" ht="18" customHeight="1">
      <c r="B3949" s="337"/>
      <c r="C3949" s="126">
        <v>0.1</v>
      </c>
      <c r="D3949" s="48" t="s">
        <v>262</v>
      </c>
      <c r="E3949" s="32" t="s">
        <v>900</v>
      </c>
      <c r="H3949" s="154">
        <f>'daftar harga bahan'!F393</f>
        <v>3900</v>
      </c>
      <c r="I3949" s="51">
        <f t="shared" si="59"/>
        <v>390</v>
      </c>
    </row>
    <row r="3950" spans="2:9" s="32" customFormat="1" ht="18" customHeight="1">
      <c r="B3950" s="337"/>
      <c r="C3950" s="126"/>
      <c r="D3950" s="48"/>
      <c r="H3950" s="440" t="s">
        <v>1115</v>
      </c>
      <c r="I3950" s="139">
        <f>SUM(I3941:I3949)</f>
        <v>17843</v>
      </c>
    </row>
    <row r="3951" spans="2:9" s="32" customFormat="1" ht="18" customHeight="1">
      <c r="B3951" s="337"/>
      <c r="C3951" s="437" t="s">
        <v>1116</v>
      </c>
      <c r="D3951" s="48"/>
      <c r="H3951" s="50"/>
      <c r="I3951" s="51"/>
    </row>
    <row r="3952" spans="2:9" s="32" customFormat="1" ht="18" customHeight="1">
      <c r="B3952" s="337"/>
      <c r="C3952" s="126">
        <v>0.25</v>
      </c>
      <c r="D3952" s="48" t="s">
        <v>48</v>
      </c>
      <c r="E3952" s="32" t="s">
        <v>549</v>
      </c>
      <c r="H3952" s="154">
        <f>H3931</f>
        <v>36000</v>
      </c>
      <c r="I3952" s="51">
        <f t="shared" si="59"/>
        <v>9000</v>
      </c>
    </row>
    <row r="3953" spans="2:9" s="32" customFormat="1" ht="18" customHeight="1">
      <c r="B3953" s="337"/>
      <c r="C3953" s="126">
        <v>0.285</v>
      </c>
      <c r="D3953" s="48" t="s">
        <v>48</v>
      </c>
      <c r="E3953" s="32" t="s">
        <v>901</v>
      </c>
      <c r="H3953" s="154">
        <f>H3932</f>
        <v>51000</v>
      </c>
      <c r="I3953" s="51">
        <f t="shared" si="59"/>
        <v>14534.999999999998</v>
      </c>
    </row>
    <row r="3954" spans="2:9" s="32" customFormat="1" ht="18" customHeight="1">
      <c r="B3954" s="337"/>
      <c r="C3954" s="126">
        <v>0.04</v>
      </c>
      <c r="D3954" s="48" t="s">
        <v>48</v>
      </c>
      <c r="E3954" s="32" t="s">
        <v>902</v>
      </c>
      <c r="H3954" s="154">
        <f>H3933</f>
        <v>54000</v>
      </c>
      <c r="I3954" s="51">
        <f t="shared" si="59"/>
        <v>2160</v>
      </c>
    </row>
    <row r="3955" spans="2:9" s="32" customFormat="1" ht="18" customHeight="1">
      <c r="B3955" s="337"/>
      <c r="C3955" s="126">
        <v>0.02</v>
      </c>
      <c r="D3955" s="48" t="s">
        <v>48</v>
      </c>
      <c r="E3955" s="32" t="s">
        <v>229</v>
      </c>
      <c r="H3955" s="154">
        <f>H3934</f>
        <v>48000</v>
      </c>
      <c r="I3955" s="51">
        <f t="shared" si="59"/>
        <v>960</v>
      </c>
    </row>
    <row r="3956" spans="2:9" s="32" customFormat="1" ht="18" customHeight="1">
      <c r="B3956" s="337"/>
      <c r="C3956" s="126"/>
      <c r="D3956" s="48"/>
      <c r="H3956" s="440" t="s">
        <v>1117</v>
      </c>
      <c r="I3956" s="139">
        <f>SUM(I3952:I3955)</f>
        <v>26655</v>
      </c>
    </row>
    <row r="3957" spans="2:9" s="32" customFormat="1" ht="5.25" customHeight="1">
      <c r="B3957" s="337"/>
      <c r="C3957" s="126"/>
      <c r="D3957" s="48"/>
      <c r="H3957" s="50"/>
      <c r="I3957" s="51"/>
    </row>
    <row r="3958" spans="2:9" s="32" customFormat="1" ht="18" customHeight="1">
      <c r="B3958" s="337"/>
      <c r="C3958" s="126"/>
      <c r="D3958" s="48"/>
      <c r="H3958" s="440" t="s">
        <v>1120</v>
      </c>
      <c r="I3958" s="139">
        <f>SUM(I3941:I3956)/2</f>
        <v>44498</v>
      </c>
    </row>
    <row r="3959" spans="2:9" s="32" customFormat="1" ht="5.25" customHeight="1">
      <c r="B3959" s="337"/>
      <c r="C3959" s="126"/>
      <c r="D3959" s="48"/>
      <c r="I3959" s="51"/>
    </row>
    <row r="3960" spans="2:9" s="32" customFormat="1" ht="18" customHeight="1">
      <c r="B3960" s="337" t="s">
        <v>903</v>
      </c>
      <c r="C3960" s="126"/>
      <c r="D3960" s="48"/>
      <c r="E3960" s="44" t="s">
        <v>904</v>
      </c>
      <c r="I3960" s="45"/>
    </row>
    <row r="3961" spans="2:9" s="32" customFormat="1" ht="18" customHeight="1">
      <c r="B3961" s="337"/>
      <c r="C3961" s="439" t="s">
        <v>1114</v>
      </c>
      <c r="D3961" s="48"/>
      <c r="I3961" s="49"/>
    </row>
    <row r="3962" spans="2:9" s="32" customFormat="1" ht="18" customHeight="1">
      <c r="B3962" s="337"/>
      <c r="C3962" s="126">
        <v>0.03</v>
      </c>
      <c r="D3962" s="48" t="s">
        <v>306</v>
      </c>
      <c r="E3962" s="32" t="s">
        <v>892</v>
      </c>
      <c r="H3962" s="154">
        <f>H3941</f>
        <v>22400</v>
      </c>
      <c r="I3962" s="51">
        <f aca="true" t="shared" si="60" ref="I3962:I3977">C3962*H3962</f>
        <v>672</v>
      </c>
    </row>
    <row r="3963" spans="2:9" s="32" customFormat="1" ht="18" customHeight="1">
      <c r="B3963" s="337"/>
      <c r="C3963" s="126">
        <v>0.2</v>
      </c>
      <c r="D3963" s="48" t="s">
        <v>306</v>
      </c>
      <c r="E3963" s="32" t="s">
        <v>893</v>
      </c>
      <c r="H3963" s="154">
        <f>H3942</f>
        <v>38000</v>
      </c>
      <c r="I3963" s="51">
        <f t="shared" si="60"/>
        <v>7600</v>
      </c>
    </row>
    <row r="3964" spans="2:9" s="32" customFormat="1" ht="18" customHeight="1">
      <c r="B3964" s="337"/>
      <c r="C3964" s="126">
        <v>0.35</v>
      </c>
      <c r="D3964" s="48" t="s">
        <v>306</v>
      </c>
      <c r="E3964" s="32" t="s">
        <v>905</v>
      </c>
      <c r="H3964" s="154">
        <f>'daftar harga bahan'!F375</f>
        <v>84000</v>
      </c>
      <c r="I3964" s="51">
        <f t="shared" si="60"/>
        <v>29399.999999999996</v>
      </c>
    </row>
    <row r="3965" spans="2:9" s="32" customFormat="1" ht="18" customHeight="1">
      <c r="B3965" s="337"/>
      <c r="C3965" s="126">
        <v>0.02</v>
      </c>
      <c r="D3965" s="48" t="s">
        <v>306</v>
      </c>
      <c r="E3965" s="32" t="s">
        <v>894</v>
      </c>
      <c r="H3965" s="154">
        <f>H3943</f>
        <v>27400</v>
      </c>
      <c r="I3965" s="51">
        <f t="shared" si="60"/>
        <v>548</v>
      </c>
    </row>
    <row r="3966" spans="2:9" s="32" customFormat="1" ht="18" customHeight="1">
      <c r="B3966" s="337"/>
      <c r="C3966" s="126">
        <v>0.01</v>
      </c>
      <c r="D3966" s="48" t="s">
        <v>306</v>
      </c>
      <c r="E3966" s="32" t="s">
        <v>895</v>
      </c>
      <c r="H3966" s="154">
        <f aca="true" t="shared" si="61" ref="H3966:H3971">H3944</f>
        <v>27700</v>
      </c>
      <c r="I3966" s="51">
        <f t="shared" si="60"/>
        <v>277</v>
      </c>
    </row>
    <row r="3967" spans="2:9" s="32" customFormat="1" ht="18" customHeight="1">
      <c r="B3967" s="337"/>
      <c r="C3967" s="126">
        <v>0.1</v>
      </c>
      <c r="D3967" s="48" t="s">
        <v>306</v>
      </c>
      <c r="E3967" s="32" t="s">
        <v>896</v>
      </c>
      <c r="H3967" s="154">
        <f t="shared" si="61"/>
        <v>20200</v>
      </c>
      <c r="I3967" s="51">
        <f t="shared" si="60"/>
        <v>2020</v>
      </c>
    </row>
    <row r="3968" spans="2:9" s="32" customFormat="1" ht="18" customHeight="1">
      <c r="B3968" s="337"/>
      <c r="C3968" s="126">
        <v>0.2</v>
      </c>
      <c r="D3968" s="48" t="s">
        <v>306</v>
      </c>
      <c r="E3968" s="32" t="s">
        <v>897</v>
      </c>
      <c r="H3968" s="154">
        <f t="shared" si="61"/>
        <v>85600</v>
      </c>
      <c r="I3968" s="51">
        <f t="shared" si="60"/>
        <v>17120</v>
      </c>
    </row>
    <row r="3969" spans="2:9" s="32" customFormat="1" ht="18" customHeight="1">
      <c r="B3969" s="337"/>
      <c r="C3969" s="126">
        <v>0.01</v>
      </c>
      <c r="D3969" s="48" t="s">
        <v>939</v>
      </c>
      <c r="E3969" s="32" t="s">
        <v>898</v>
      </c>
      <c r="H3969" s="154">
        <f t="shared" si="61"/>
        <v>8400</v>
      </c>
      <c r="I3969" s="51">
        <f t="shared" si="60"/>
        <v>84</v>
      </c>
    </row>
    <row r="3970" spans="2:9" s="32" customFormat="1" ht="18" customHeight="1">
      <c r="B3970" s="337"/>
      <c r="C3970" s="126">
        <v>0.2</v>
      </c>
      <c r="D3970" s="48" t="s">
        <v>278</v>
      </c>
      <c r="E3970" s="32" t="s">
        <v>899</v>
      </c>
      <c r="H3970" s="154">
        <f t="shared" si="61"/>
        <v>13100</v>
      </c>
      <c r="I3970" s="51">
        <f t="shared" si="60"/>
        <v>2620</v>
      </c>
    </row>
    <row r="3971" spans="2:9" s="32" customFormat="1" ht="18" customHeight="1">
      <c r="B3971" s="337"/>
      <c r="C3971" s="126">
        <v>0.1</v>
      </c>
      <c r="D3971" s="48" t="s">
        <v>262</v>
      </c>
      <c r="E3971" s="32" t="s">
        <v>900</v>
      </c>
      <c r="H3971" s="154">
        <f t="shared" si="61"/>
        <v>3900</v>
      </c>
      <c r="I3971" s="51">
        <f t="shared" si="60"/>
        <v>390</v>
      </c>
    </row>
    <row r="3972" spans="2:9" s="32" customFormat="1" ht="18" customHeight="1">
      <c r="B3972" s="337"/>
      <c r="C3972" s="126"/>
      <c r="D3972" s="48"/>
      <c r="H3972" s="440" t="s">
        <v>1115</v>
      </c>
      <c r="I3972" s="139">
        <f>SUM(I3962:I3971)</f>
        <v>60731</v>
      </c>
    </row>
    <row r="3973" spans="2:9" s="32" customFormat="1" ht="18" customHeight="1">
      <c r="B3973" s="337"/>
      <c r="C3973" s="437" t="s">
        <v>1116</v>
      </c>
      <c r="D3973" s="48"/>
      <c r="H3973" s="50"/>
      <c r="I3973" s="51"/>
    </row>
    <row r="3974" spans="2:9" s="32" customFormat="1" ht="18" customHeight="1">
      <c r="B3974" s="337"/>
      <c r="C3974" s="126">
        <v>0.25</v>
      </c>
      <c r="D3974" s="48" t="s">
        <v>48</v>
      </c>
      <c r="E3974" s="32" t="s">
        <v>549</v>
      </c>
      <c r="H3974" s="154">
        <f>H3952</f>
        <v>36000</v>
      </c>
      <c r="I3974" s="51">
        <f t="shared" si="60"/>
        <v>9000</v>
      </c>
    </row>
    <row r="3975" spans="2:9" s="32" customFormat="1" ht="18" customHeight="1">
      <c r="B3975" s="337"/>
      <c r="C3975" s="126">
        <v>0.285</v>
      </c>
      <c r="D3975" s="48" t="s">
        <v>48</v>
      </c>
      <c r="E3975" s="32" t="s">
        <v>901</v>
      </c>
      <c r="H3975" s="154">
        <f>H3953</f>
        <v>51000</v>
      </c>
      <c r="I3975" s="51">
        <f t="shared" si="60"/>
        <v>14534.999999999998</v>
      </c>
    </row>
    <row r="3976" spans="2:9" s="32" customFormat="1" ht="18" customHeight="1">
      <c r="B3976" s="337"/>
      <c r="C3976" s="126">
        <v>0.04</v>
      </c>
      <c r="D3976" s="48" t="s">
        <v>48</v>
      </c>
      <c r="E3976" s="32" t="s">
        <v>902</v>
      </c>
      <c r="H3976" s="154">
        <f>H3954</f>
        <v>54000</v>
      </c>
      <c r="I3976" s="51">
        <f t="shared" si="60"/>
        <v>2160</v>
      </c>
    </row>
    <row r="3977" spans="2:9" s="32" customFormat="1" ht="18" customHeight="1">
      <c r="B3977" s="337"/>
      <c r="C3977" s="126">
        <v>0.02</v>
      </c>
      <c r="D3977" s="48" t="s">
        <v>48</v>
      </c>
      <c r="E3977" s="32" t="s">
        <v>229</v>
      </c>
      <c r="H3977" s="154">
        <f>H3955</f>
        <v>48000</v>
      </c>
      <c r="I3977" s="51">
        <f t="shared" si="60"/>
        <v>960</v>
      </c>
    </row>
    <row r="3978" spans="2:9" s="32" customFormat="1" ht="18" customHeight="1">
      <c r="B3978" s="337"/>
      <c r="C3978" s="126"/>
      <c r="D3978" s="48"/>
      <c r="H3978" s="440" t="s">
        <v>1117</v>
      </c>
      <c r="I3978" s="139">
        <f>SUM(I3974:I3977)</f>
        <v>26655</v>
      </c>
    </row>
    <row r="3979" spans="2:9" s="32" customFormat="1" ht="9" customHeight="1">
      <c r="B3979" s="337"/>
      <c r="C3979" s="126"/>
      <c r="D3979" s="48"/>
      <c r="H3979" s="50"/>
      <c r="I3979" s="51"/>
    </row>
    <row r="3980" spans="2:9" s="32" customFormat="1" ht="18" customHeight="1">
      <c r="B3980" s="337"/>
      <c r="C3980" s="126"/>
      <c r="D3980" s="48"/>
      <c r="H3980" s="440" t="s">
        <v>1120</v>
      </c>
      <c r="I3980" s="139">
        <f>SUM(I3962:I3978)/2</f>
        <v>87386</v>
      </c>
    </row>
    <row r="3981" spans="1:9" s="313" customFormat="1" ht="18" customHeight="1">
      <c r="A3981" s="31"/>
      <c r="B3981" s="337"/>
      <c r="C3981" s="62"/>
      <c r="D3981" s="31"/>
      <c r="E3981" s="31"/>
      <c r="H3981" s="377"/>
      <c r="I3981" s="364"/>
    </row>
    <row r="3982" spans="1:9" s="313" customFormat="1" ht="18" customHeight="1">
      <c r="A3982" s="31"/>
      <c r="B3982" s="337"/>
      <c r="C3982" s="62"/>
      <c r="D3982" s="31"/>
      <c r="E3982" s="31"/>
      <c r="H3982" s="377"/>
      <c r="I3982" s="364"/>
    </row>
    <row r="3983" spans="1:9" s="313" customFormat="1" ht="15">
      <c r="A3983" s="31"/>
      <c r="B3983" s="337"/>
      <c r="C3983" s="62"/>
      <c r="D3983" s="31"/>
      <c r="E3983" s="31"/>
      <c r="H3983" s="68" t="str">
        <f>'daftar harga bahan'!F530</f>
        <v>Rembang,       Januari 2013</v>
      </c>
      <c r="I3983" s="364"/>
    </row>
    <row r="3984" spans="1:9" s="313" customFormat="1" ht="15">
      <c r="A3984" s="31"/>
      <c r="B3984" s="337"/>
      <c r="C3984" s="62"/>
      <c r="D3984" s="31"/>
      <c r="E3984" s="31"/>
      <c r="H3984" s="68"/>
      <c r="I3984" s="364"/>
    </row>
    <row r="3985" spans="1:9" s="313" customFormat="1" ht="15">
      <c r="A3985" s="31"/>
      <c r="B3985" s="337"/>
      <c r="C3985" s="62"/>
      <c r="D3985" s="31"/>
      <c r="E3985" s="31"/>
      <c r="H3985" s="68" t="str">
        <f>'daftar harga bahan'!F532</f>
        <v>KEPALA DINAS PEKERJAAN UMUM</v>
      </c>
      <c r="I3985" s="364"/>
    </row>
    <row r="3986" spans="1:9" s="313" customFormat="1" ht="15">
      <c r="A3986" s="31"/>
      <c r="B3986" s="337"/>
      <c r="C3986" s="62"/>
      <c r="D3986" s="31"/>
      <c r="E3986" s="31"/>
      <c r="H3986" s="68" t="str">
        <f>'daftar harga bahan'!F533</f>
        <v>KABUPATEN REMBANG</v>
      </c>
      <c r="I3986" s="364"/>
    </row>
    <row r="3987" spans="1:9" s="313" customFormat="1" ht="15">
      <c r="A3987" s="31"/>
      <c r="B3987" s="337"/>
      <c r="C3987" s="62"/>
      <c r="D3987" s="31"/>
      <c r="E3987" s="31"/>
      <c r="H3987" s="68"/>
      <c r="I3987" s="364"/>
    </row>
    <row r="3988" spans="1:9" s="313" customFormat="1" ht="15">
      <c r="A3988" s="31"/>
      <c r="B3988" s="337"/>
      <c r="C3988" s="62"/>
      <c r="D3988" s="31"/>
      <c r="E3988" s="31"/>
      <c r="H3988" s="68"/>
      <c r="I3988" s="364"/>
    </row>
    <row r="3989" spans="1:9" s="313" customFormat="1" ht="409.5">
      <c r="A3989" s="31"/>
      <c r="B3989" s="337"/>
      <c r="C3989" s="62"/>
      <c r="D3989" s="31"/>
      <c r="E3989" s="31"/>
      <c r="H3989" s="68"/>
      <c r="I3989" s="364"/>
    </row>
    <row r="3990" spans="1:9" s="313" customFormat="1" ht="409.5">
      <c r="A3990" s="31"/>
      <c r="B3990" s="337"/>
      <c r="C3990" s="62"/>
      <c r="D3990" s="31"/>
      <c r="E3990" s="31"/>
      <c r="H3990" s="68"/>
      <c r="I3990" s="364"/>
    </row>
    <row r="3991" spans="1:9" s="313" customFormat="1" ht="409.5">
      <c r="A3991" s="31"/>
      <c r="B3991" s="337"/>
      <c r="C3991" s="62"/>
      <c r="D3991" s="31"/>
      <c r="E3991" s="31"/>
      <c r="H3991" s="378" t="str">
        <f>'daftar harga bahan'!F538</f>
        <v>Ir. MUJOKO, MT.</v>
      </c>
      <c r="I3991" s="364"/>
    </row>
    <row r="3992" ht="15">
      <c r="H3992" s="68" t="str">
        <f>'daftar harga bahan'!F539</f>
        <v>NIP. 010 234 645 / 19620715 199011 1 002</v>
      </c>
    </row>
  </sheetData>
  <sheetProtection/>
  <mergeCells count="12">
    <mergeCell ref="A2:I2"/>
    <mergeCell ref="A3:I3"/>
    <mergeCell ref="A4:I4"/>
    <mergeCell ref="H219:H220"/>
    <mergeCell ref="E9:G9"/>
    <mergeCell ref="C219:F220"/>
    <mergeCell ref="A1:I1"/>
    <mergeCell ref="C275:E276"/>
    <mergeCell ref="G275:G276"/>
    <mergeCell ref="E7:G7"/>
    <mergeCell ref="H224:H225"/>
    <mergeCell ref="C224:F225"/>
  </mergeCells>
  <printOptions horizontalCentered="1"/>
  <pageMargins left="0.5118110236220472" right="0.15748031496062992" top="0.5905511811023623" bottom="1.299212598425197" header="0.11811023622047245" footer="1.3779527559055118"/>
  <pageSetup orientation="portrait" paperSize="5" scale="69" r:id="rId1"/>
  <headerFooter alignWithMargins="0">
    <oddFooter>&amp;L&amp;"Arial,Italic"&amp;8&amp;Z&amp;F&amp;C&amp;"Arial,Bold"&amp;8&amp;P</oddFooter>
  </headerFooter>
  <rowBreaks count="28" manualBreakCount="28">
    <brk id="108" max="8" man="1"/>
    <brk id="236" max="8" man="1"/>
    <brk id="391" max="8" man="1"/>
    <brk id="533" max="8" man="1"/>
    <brk id="658" max="8" man="1"/>
    <brk id="801" max="8" man="1"/>
    <brk id="916" max="8" man="1"/>
    <brk id="1099" max="8" man="1"/>
    <brk id="1241" max="8" man="1"/>
    <brk id="1359" max="8" man="1"/>
    <brk id="1457" max="8" man="1"/>
    <brk id="1577" max="8" man="1"/>
    <brk id="1700" max="8" man="1"/>
    <brk id="1820" max="8" man="1"/>
    <brk id="1946" max="8" man="1"/>
    <brk id="2070" max="8" man="1"/>
    <brk id="2166" max="8" man="1"/>
    <brk id="2274" max="8" man="1"/>
    <brk id="2411" max="8" man="1"/>
    <brk id="2528" max="8" man="1"/>
    <brk id="2671" max="8" man="1"/>
    <brk id="2792" max="8" man="1"/>
    <brk id="3051" max="8" man="1"/>
    <brk id="3405" max="8" man="1"/>
    <brk id="3539" max="8" man="1"/>
    <brk id="3651" max="8" man="1"/>
    <brk id="3778" max="8" man="1"/>
    <brk id="3893" max="8" man="1"/>
  </rowBreaks>
  <colBreaks count="2" manualBreakCount="2">
    <brk id="9" max="65535" man="1"/>
    <brk id="23" max="23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9:C20"/>
  <sheetViews>
    <sheetView zoomScalePageLayoutView="0" workbookViewId="0" topLeftCell="A19">
      <selection activeCell="K20" sqref="K20"/>
    </sheetView>
  </sheetViews>
  <sheetFormatPr defaultColWidth="9.140625" defaultRowHeight="12.75"/>
  <sheetData>
    <row r="9" ht="12.75">
      <c r="C9" s="506" t="s">
        <v>1394</v>
      </c>
    </row>
    <row r="10" ht="12.75">
      <c r="C10" s="506"/>
    </row>
    <row r="11" ht="12.75">
      <c r="C11" s="506"/>
    </row>
    <row r="12" ht="12.75">
      <c r="C12" s="506" t="s">
        <v>1395</v>
      </c>
    </row>
    <row r="13" ht="12.75">
      <c r="C13" s="506"/>
    </row>
    <row r="14" ht="12.75">
      <c r="C14" s="506" t="s">
        <v>17</v>
      </c>
    </row>
    <row r="20" ht="12.75">
      <c r="C20" s="506" t="s">
        <v>1126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Johan Selvyan</cp:lastModifiedBy>
  <cp:lastPrinted>2009-05-12T00:31:45Z</cp:lastPrinted>
  <dcterms:created xsi:type="dcterms:W3CDTF">2005-01-07T06:46:03Z</dcterms:created>
  <dcterms:modified xsi:type="dcterms:W3CDTF">2013-02-14T03:05:03Z</dcterms:modified>
  <cp:category/>
  <cp:version/>
  <cp:contentType/>
  <cp:contentStatus/>
</cp:coreProperties>
</file>